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4F572572-639E-44DA-84A6-E2E9A9144950}" xr6:coauthVersionLast="47" xr6:coauthVersionMax="47" xr10:uidLastSave="{00000000-0000-0000-0000-000000000000}"/>
  <bookViews>
    <workbookView xWindow="-110" yWindow="-110" windowWidth="19420" windowHeight="10420" xr2:uid="{15A1980C-3848-4B4D-9FC0-04DC4E2DABD7}"/>
  </bookViews>
  <sheets>
    <sheet name="Variances" sheetId="1" r:id="rId1"/>
    <sheet name="Example tariffs" sheetId="2" r:id="rId2"/>
  </sheets>
  <definedNames>
    <definedName name="Tariff_Cap">Variances!$C$32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2" i="2" l="1"/>
  <c r="K72" i="2"/>
  <c r="I72" i="2"/>
  <c r="K71" i="2"/>
  <c r="J71" i="2"/>
  <c r="I71" i="2"/>
  <c r="W38" i="2"/>
  <c r="X38" i="2"/>
  <c r="Y38" i="2"/>
  <c r="W39" i="2"/>
  <c r="X39" i="2"/>
  <c r="Y39" i="2"/>
  <c r="W40" i="2"/>
  <c r="AA40" i="2" s="1"/>
  <c r="X40" i="2"/>
  <c r="Y40" i="2"/>
  <c r="W41" i="2"/>
  <c r="X41" i="2"/>
  <c r="Y41" i="2"/>
  <c r="W42" i="2"/>
  <c r="X42" i="2"/>
  <c r="Y42" i="2"/>
  <c r="Z42" i="2" s="1"/>
  <c r="W43" i="2"/>
  <c r="X43" i="2"/>
  <c r="Y43" i="2"/>
  <c r="W44" i="2"/>
  <c r="X44" i="2"/>
  <c r="Y44" i="2"/>
  <c r="W45" i="2"/>
  <c r="X45" i="2"/>
  <c r="AB45" i="2" s="1"/>
  <c r="Y45" i="2"/>
  <c r="W46" i="2"/>
  <c r="X46" i="2"/>
  <c r="Y46" i="2"/>
  <c r="W47" i="2"/>
  <c r="X47" i="2"/>
  <c r="Y47" i="2"/>
  <c r="W48" i="2"/>
  <c r="Z48" i="2" s="1"/>
  <c r="X48" i="2"/>
  <c r="AB48" i="2" s="1"/>
  <c r="Y48" i="2"/>
  <c r="W49" i="2"/>
  <c r="X49" i="2"/>
  <c r="AB49" i="2" s="1"/>
  <c r="Y49" i="2"/>
  <c r="W50" i="2"/>
  <c r="X50" i="2"/>
  <c r="Y50" i="2"/>
  <c r="Z50" i="2" s="1"/>
  <c r="W51" i="2"/>
  <c r="AA51" i="2" s="1"/>
  <c r="X51" i="2"/>
  <c r="Y51" i="2"/>
  <c r="W52" i="2"/>
  <c r="X52" i="2"/>
  <c r="Y52" i="2"/>
  <c r="W53" i="2"/>
  <c r="X53" i="2"/>
  <c r="AB53" i="2" s="1"/>
  <c r="Y53" i="2"/>
  <c r="W54" i="2"/>
  <c r="X54" i="2"/>
  <c r="Y54" i="2"/>
  <c r="W55" i="2"/>
  <c r="X55" i="2"/>
  <c r="Y55" i="2"/>
  <c r="W56" i="2"/>
  <c r="X56" i="2"/>
  <c r="Y56" i="2"/>
  <c r="W57" i="2"/>
  <c r="X57" i="2"/>
  <c r="Y57" i="2"/>
  <c r="W58" i="2"/>
  <c r="AA58" i="2" s="1"/>
  <c r="X58" i="2"/>
  <c r="Y58" i="2"/>
  <c r="W59" i="2"/>
  <c r="X59" i="2"/>
  <c r="Y59" i="2"/>
  <c r="W60" i="2"/>
  <c r="X60" i="2"/>
  <c r="Y60" i="2"/>
  <c r="AB60" i="2" s="1"/>
  <c r="W61" i="2"/>
  <c r="X61" i="2"/>
  <c r="AB61" i="2" s="1"/>
  <c r="Y61" i="2"/>
  <c r="W62" i="2"/>
  <c r="X62" i="2"/>
  <c r="Y62" i="2"/>
  <c r="W63" i="2"/>
  <c r="X63" i="2"/>
  <c r="Y63" i="2"/>
  <c r="Y37" i="2"/>
  <c r="X37" i="2"/>
  <c r="W37" i="2"/>
  <c r="P38" i="2"/>
  <c r="Q38" i="2"/>
  <c r="R38" i="2"/>
  <c r="P39" i="2"/>
  <c r="Q39" i="2"/>
  <c r="R39" i="2"/>
  <c r="P40" i="2"/>
  <c r="Q40" i="2"/>
  <c r="R40" i="2"/>
  <c r="P41" i="2"/>
  <c r="Q41" i="2"/>
  <c r="R41" i="2"/>
  <c r="P42" i="2"/>
  <c r="Q42" i="2"/>
  <c r="T42" i="2" s="1"/>
  <c r="R42" i="2"/>
  <c r="P43" i="2"/>
  <c r="Q43" i="2"/>
  <c r="R43" i="2"/>
  <c r="P44" i="2"/>
  <c r="Q44" i="2"/>
  <c r="R44" i="2"/>
  <c r="P45" i="2"/>
  <c r="S45" i="2" s="1"/>
  <c r="Q45" i="2"/>
  <c r="R45" i="2"/>
  <c r="P46" i="2"/>
  <c r="Q46" i="2"/>
  <c r="R46" i="2"/>
  <c r="P47" i="2"/>
  <c r="Q47" i="2"/>
  <c r="R47" i="2"/>
  <c r="P48" i="2"/>
  <c r="Q48" i="2"/>
  <c r="R48" i="2"/>
  <c r="P49" i="2"/>
  <c r="Q49" i="2"/>
  <c r="R49" i="2"/>
  <c r="U49" i="2" s="1"/>
  <c r="P50" i="2"/>
  <c r="Q50" i="2"/>
  <c r="U50" i="2" s="1"/>
  <c r="R50" i="2"/>
  <c r="P51" i="2"/>
  <c r="Q51" i="2"/>
  <c r="R51" i="2"/>
  <c r="P52" i="2"/>
  <c r="Q52" i="2"/>
  <c r="R52" i="2"/>
  <c r="P53" i="2"/>
  <c r="S53" i="2" s="1"/>
  <c r="Q53" i="2"/>
  <c r="R53" i="2"/>
  <c r="P54" i="2"/>
  <c r="Q54" i="2"/>
  <c r="R54" i="2"/>
  <c r="P55" i="2"/>
  <c r="Q55" i="2"/>
  <c r="R55" i="2"/>
  <c r="P56" i="2"/>
  <c r="Q56" i="2"/>
  <c r="R56" i="2"/>
  <c r="P57" i="2"/>
  <c r="Q57" i="2"/>
  <c r="R57" i="2"/>
  <c r="P58" i="2"/>
  <c r="Q58" i="2"/>
  <c r="U58" i="2" s="1"/>
  <c r="R58" i="2"/>
  <c r="P59" i="2"/>
  <c r="S59" i="2" s="1"/>
  <c r="Q59" i="2"/>
  <c r="R59" i="2"/>
  <c r="P60" i="2"/>
  <c r="Q60" i="2"/>
  <c r="U60" i="2" s="1"/>
  <c r="R60" i="2"/>
  <c r="P61" i="2"/>
  <c r="S61" i="2" s="1"/>
  <c r="Q61" i="2"/>
  <c r="R61" i="2"/>
  <c r="P62" i="2"/>
  <c r="Q62" i="2"/>
  <c r="R62" i="2"/>
  <c r="P63" i="2"/>
  <c r="Q63" i="2"/>
  <c r="R63" i="2"/>
  <c r="T63" i="2" s="1"/>
  <c r="R37" i="2"/>
  <c r="Q37" i="2"/>
  <c r="P37" i="2"/>
  <c r="I38" i="2"/>
  <c r="J38" i="2"/>
  <c r="K38" i="2"/>
  <c r="I39" i="2"/>
  <c r="J39" i="2"/>
  <c r="N39" i="2" s="1"/>
  <c r="K39" i="2"/>
  <c r="I40" i="2"/>
  <c r="M40" i="2" s="1"/>
  <c r="J40" i="2"/>
  <c r="N40" i="2" s="1"/>
  <c r="K40" i="2"/>
  <c r="I41" i="2"/>
  <c r="J41" i="2"/>
  <c r="K41" i="2"/>
  <c r="I42" i="2"/>
  <c r="J42" i="2"/>
  <c r="K42" i="2"/>
  <c r="I43" i="2"/>
  <c r="M43" i="2" s="1"/>
  <c r="J43" i="2"/>
  <c r="K43" i="2"/>
  <c r="I44" i="2"/>
  <c r="M44" i="2" s="1"/>
  <c r="J44" i="2"/>
  <c r="K44" i="2"/>
  <c r="N44" i="2" s="1"/>
  <c r="I45" i="2"/>
  <c r="M45" i="2" s="1"/>
  <c r="J45" i="2"/>
  <c r="N45" i="2" s="1"/>
  <c r="K45" i="2"/>
  <c r="I46" i="2"/>
  <c r="J46" i="2"/>
  <c r="K46" i="2"/>
  <c r="I47" i="2"/>
  <c r="J47" i="2"/>
  <c r="M47" i="2" s="1"/>
  <c r="K47" i="2"/>
  <c r="I48" i="2"/>
  <c r="M48" i="2" s="1"/>
  <c r="J48" i="2"/>
  <c r="N48" i="2" s="1"/>
  <c r="K48" i="2"/>
  <c r="I49" i="2"/>
  <c r="J49" i="2"/>
  <c r="K49" i="2"/>
  <c r="I50" i="2"/>
  <c r="M50" i="2" s="1"/>
  <c r="J50" i="2"/>
  <c r="K50" i="2"/>
  <c r="I51" i="2"/>
  <c r="L51" i="2" s="1"/>
  <c r="J51" i="2"/>
  <c r="N51" i="2" s="1"/>
  <c r="K51" i="2"/>
  <c r="I52" i="2"/>
  <c r="J52" i="2"/>
  <c r="K52" i="2"/>
  <c r="N52" i="2" s="1"/>
  <c r="I53" i="2"/>
  <c r="J53" i="2"/>
  <c r="K53" i="2"/>
  <c r="I54" i="2"/>
  <c r="J54" i="2"/>
  <c r="K54" i="2"/>
  <c r="M54" i="2" s="1"/>
  <c r="I55" i="2"/>
  <c r="J55" i="2"/>
  <c r="N55" i="2" s="1"/>
  <c r="K55" i="2"/>
  <c r="I56" i="2"/>
  <c r="J56" i="2"/>
  <c r="N56" i="2" s="1"/>
  <c r="K56" i="2"/>
  <c r="I57" i="2"/>
  <c r="J57" i="2"/>
  <c r="N57" i="2" s="1"/>
  <c r="K57" i="2"/>
  <c r="I58" i="2"/>
  <c r="J58" i="2"/>
  <c r="K58" i="2"/>
  <c r="I59" i="2"/>
  <c r="M59" i="2" s="1"/>
  <c r="J59" i="2"/>
  <c r="K59" i="2"/>
  <c r="I60" i="2"/>
  <c r="J60" i="2"/>
  <c r="K60" i="2"/>
  <c r="M60" i="2" s="1"/>
  <c r="I61" i="2"/>
  <c r="J61" i="2"/>
  <c r="K61" i="2"/>
  <c r="I62" i="2"/>
  <c r="J62" i="2"/>
  <c r="K62" i="2"/>
  <c r="M62" i="2" s="1"/>
  <c r="I63" i="2"/>
  <c r="J63" i="2"/>
  <c r="N63" i="2" s="1"/>
  <c r="K63" i="2"/>
  <c r="K37" i="2"/>
  <c r="J37" i="2"/>
  <c r="I37" i="2"/>
  <c r="G63" i="2"/>
  <c r="F63" i="2"/>
  <c r="E63" i="2"/>
  <c r="AB62" i="2"/>
  <c r="T62" i="2"/>
  <c r="G62" i="2"/>
  <c r="F62" i="2"/>
  <c r="E62" i="2"/>
  <c r="Z61" i="2"/>
  <c r="U61" i="2"/>
  <c r="G61" i="2"/>
  <c r="F61" i="2"/>
  <c r="E61" i="2"/>
  <c r="AA60" i="2"/>
  <c r="T60" i="2"/>
  <c r="G60" i="2"/>
  <c r="F60" i="2"/>
  <c r="E60" i="2"/>
  <c r="AA59" i="2"/>
  <c r="U59" i="2"/>
  <c r="T59" i="2"/>
  <c r="L59" i="2"/>
  <c r="G59" i="2"/>
  <c r="F59" i="2"/>
  <c r="E59" i="2"/>
  <c r="G58" i="2"/>
  <c r="F58" i="2"/>
  <c r="E58" i="2"/>
  <c r="AA57" i="2"/>
  <c r="T57" i="2"/>
  <c r="G57" i="2"/>
  <c r="F57" i="2"/>
  <c r="E57" i="2"/>
  <c r="S56" i="2"/>
  <c r="M56" i="2"/>
  <c r="G56" i="2"/>
  <c r="F56" i="2"/>
  <c r="E56" i="2"/>
  <c r="Z55" i="2"/>
  <c r="G55" i="2"/>
  <c r="F55" i="2"/>
  <c r="E55" i="2"/>
  <c r="AB54" i="2"/>
  <c r="S54" i="2"/>
  <c r="G54" i="2"/>
  <c r="F54" i="2"/>
  <c r="E54" i="2"/>
  <c r="U53" i="2"/>
  <c r="M53" i="2"/>
  <c r="G53" i="2"/>
  <c r="F53" i="2"/>
  <c r="E53" i="2"/>
  <c r="AB52" i="2"/>
  <c r="U52" i="2"/>
  <c r="G52" i="2"/>
  <c r="F52" i="2"/>
  <c r="E52" i="2"/>
  <c r="AB51" i="2"/>
  <c r="U51" i="2"/>
  <c r="G51" i="2"/>
  <c r="F51" i="2"/>
  <c r="E51" i="2"/>
  <c r="G50" i="2"/>
  <c r="F50" i="2"/>
  <c r="E50" i="2"/>
  <c r="AA49" i="2"/>
  <c r="T49" i="2"/>
  <c r="N49" i="2"/>
  <c r="M49" i="2"/>
  <c r="L49" i="2"/>
  <c r="G49" i="2"/>
  <c r="F49" i="2"/>
  <c r="E49" i="2"/>
  <c r="G48" i="2"/>
  <c r="F48" i="2"/>
  <c r="E48" i="2"/>
  <c r="AB47" i="2"/>
  <c r="G47" i="2"/>
  <c r="F47" i="2"/>
  <c r="E47" i="2"/>
  <c r="AB46" i="2"/>
  <c r="U46" i="2"/>
  <c r="T46" i="2"/>
  <c r="S46" i="2"/>
  <c r="G46" i="2"/>
  <c r="F46" i="2"/>
  <c r="E46" i="2"/>
  <c r="U45" i="2"/>
  <c r="G45" i="2"/>
  <c r="F45" i="2"/>
  <c r="E45" i="2"/>
  <c r="AB44" i="2"/>
  <c r="AA44" i="2"/>
  <c r="T44" i="2"/>
  <c r="L44" i="2"/>
  <c r="G44" i="2"/>
  <c r="F44" i="2"/>
  <c r="E44" i="2"/>
  <c r="U43" i="2"/>
  <c r="G43" i="2"/>
  <c r="F43" i="2"/>
  <c r="E43" i="2"/>
  <c r="AA42" i="2"/>
  <c r="N42" i="2"/>
  <c r="G42" i="2"/>
  <c r="F42" i="2"/>
  <c r="E42" i="2"/>
  <c r="AB41" i="2"/>
  <c r="U41" i="2"/>
  <c r="T41" i="2"/>
  <c r="N41" i="2"/>
  <c r="M41" i="2"/>
  <c r="L41" i="2"/>
  <c r="G41" i="2"/>
  <c r="F41" i="2"/>
  <c r="E41" i="2"/>
  <c r="G40" i="2"/>
  <c r="F40" i="2"/>
  <c r="E40" i="2"/>
  <c r="Z39" i="2"/>
  <c r="G39" i="2"/>
  <c r="F39" i="2"/>
  <c r="E39" i="2"/>
  <c r="U38" i="2"/>
  <c r="T38" i="2"/>
  <c r="S38" i="2"/>
  <c r="L38" i="2"/>
  <c r="G38" i="2"/>
  <c r="F38" i="2"/>
  <c r="E38" i="2"/>
  <c r="AB37" i="2"/>
  <c r="G37" i="2"/>
  <c r="F37" i="2"/>
  <c r="E37" i="2"/>
  <c r="W6" i="2"/>
  <c r="X6" i="2"/>
  <c r="Y6" i="2"/>
  <c r="W7" i="2"/>
  <c r="X7" i="2"/>
  <c r="AB7" i="2" s="1"/>
  <c r="Y7" i="2"/>
  <c r="W8" i="2"/>
  <c r="AA8" i="2" s="1"/>
  <c r="X8" i="2"/>
  <c r="AB8" i="2" s="1"/>
  <c r="Y8" i="2"/>
  <c r="W9" i="2"/>
  <c r="X9" i="2"/>
  <c r="Y9" i="2"/>
  <c r="W10" i="2"/>
  <c r="AA10" i="2" s="1"/>
  <c r="X10" i="2"/>
  <c r="Y10" i="2"/>
  <c r="W11" i="2"/>
  <c r="AA11" i="2" s="1"/>
  <c r="X11" i="2"/>
  <c r="Y11" i="2"/>
  <c r="W12" i="2"/>
  <c r="X12" i="2"/>
  <c r="Y12" i="2"/>
  <c r="AB12" i="2" s="1"/>
  <c r="W13" i="2"/>
  <c r="AA13" i="2" s="1"/>
  <c r="X13" i="2"/>
  <c r="AB13" i="2" s="1"/>
  <c r="Y13" i="2"/>
  <c r="W14" i="2"/>
  <c r="X14" i="2"/>
  <c r="Y14" i="2"/>
  <c r="W15" i="2"/>
  <c r="X15" i="2"/>
  <c r="AB15" i="2" s="1"/>
  <c r="Y15" i="2"/>
  <c r="W16" i="2"/>
  <c r="AA16" i="2" s="1"/>
  <c r="X16" i="2"/>
  <c r="AB16" i="2" s="1"/>
  <c r="Y16" i="2"/>
  <c r="W17" i="2"/>
  <c r="X17" i="2"/>
  <c r="Y17" i="2"/>
  <c r="W18" i="2"/>
  <c r="AA18" i="2" s="1"/>
  <c r="X18" i="2"/>
  <c r="AB18" i="2" s="1"/>
  <c r="Y18" i="2"/>
  <c r="W19" i="2"/>
  <c r="AA19" i="2" s="1"/>
  <c r="X19" i="2"/>
  <c r="Y19" i="2"/>
  <c r="W20" i="2"/>
  <c r="X20" i="2"/>
  <c r="Y20" i="2"/>
  <c r="AB20" i="2" s="1"/>
  <c r="W21" i="2"/>
  <c r="AA21" i="2" s="1"/>
  <c r="X21" i="2"/>
  <c r="AB21" i="2" s="1"/>
  <c r="Y21" i="2"/>
  <c r="W22" i="2"/>
  <c r="X22" i="2"/>
  <c r="Y22" i="2"/>
  <c r="W23" i="2"/>
  <c r="X23" i="2"/>
  <c r="AB23" i="2" s="1"/>
  <c r="Y23" i="2"/>
  <c r="W24" i="2"/>
  <c r="AA24" i="2" s="1"/>
  <c r="X24" i="2"/>
  <c r="AB24" i="2" s="1"/>
  <c r="Y24" i="2"/>
  <c r="W25" i="2"/>
  <c r="X25" i="2"/>
  <c r="Y25" i="2"/>
  <c r="W26" i="2"/>
  <c r="AA26" i="2" s="1"/>
  <c r="X26" i="2"/>
  <c r="AB26" i="2" s="1"/>
  <c r="Y26" i="2"/>
  <c r="W27" i="2"/>
  <c r="AA27" i="2" s="1"/>
  <c r="X27" i="2"/>
  <c r="Y27" i="2"/>
  <c r="W28" i="2"/>
  <c r="X28" i="2"/>
  <c r="Y28" i="2"/>
  <c r="AB28" i="2" s="1"/>
  <c r="W29" i="2"/>
  <c r="AA29" i="2" s="1"/>
  <c r="X29" i="2"/>
  <c r="AB29" i="2" s="1"/>
  <c r="Y29" i="2"/>
  <c r="W30" i="2"/>
  <c r="X30" i="2"/>
  <c r="Y30" i="2"/>
  <c r="W31" i="2"/>
  <c r="X31" i="2"/>
  <c r="AB31" i="2" s="1"/>
  <c r="Y31" i="2"/>
  <c r="Y5" i="2"/>
  <c r="X5" i="2"/>
  <c r="W5" i="2"/>
  <c r="R5" i="2"/>
  <c r="Q5" i="2"/>
  <c r="P5" i="2"/>
  <c r="P6" i="2"/>
  <c r="T6" i="2" s="1"/>
  <c r="Q6" i="2"/>
  <c r="R6" i="2"/>
  <c r="P7" i="2"/>
  <c r="Q7" i="2"/>
  <c r="R7" i="2"/>
  <c r="U7" i="2" s="1"/>
  <c r="P8" i="2"/>
  <c r="Q8" i="2"/>
  <c r="R8" i="2"/>
  <c r="P9" i="2"/>
  <c r="Q9" i="2"/>
  <c r="R9" i="2"/>
  <c r="P10" i="2"/>
  <c r="Q10" i="2"/>
  <c r="R10" i="2"/>
  <c r="P11" i="2"/>
  <c r="Q11" i="2"/>
  <c r="U11" i="2" s="1"/>
  <c r="R11" i="2"/>
  <c r="P12" i="2"/>
  <c r="Q12" i="2"/>
  <c r="R12" i="2"/>
  <c r="P13" i="2"/>
  <c r="Q13" i="2"/>
  <c r="R13" i="2"/>
  <c r="P14" i="2"/>
  <c r="T14" i="2" s="1"/>
  <c r="Q14" i="2"/>
  <c r="R14" i="2"/>
  <c r="P15" i="2"/>
  <c r="Q15" i="2"/>
  <c r="R15" i="2"/>
  <c r="U15" i="2" s="1"/>
  <c r="P16" i="2"/>
  <c r="Q16" i="2"/>
  <c r="R16" i="2"/>
  <c r="P17" i="2"/>
  <c r="Q17" i="2"/>
  <c r="R17" i="2"/>
  <c r="P18" i="2"/>
  <c r="Q18" i="2"/>
  <c r="R18" i="2"/>
  <c r="P19" i="2"/>
  <c r="Q19" i="2"/>
  <c r="U19" i="2" s="1"/>
  <c r="R19" i="2"/>
  <c r="P20" i="2"/>
  <c r="Q20" i="2"/>
  <c r="R20" i="2"/>
  <c r="P21" i="2"/>
  <c r="Q21" i="2"/>
  <c r="R21" i="2"/>
  <c r="P22" i="2"/>
  <c r="T22" i="2" s="1"/>
  <c r="Q22" i="2"/>
  <c r="R22" i="2"/>
  <c r="P23" i="2"/>
  <c r="Q23" i="2"/>
  <c r="R23" i="2"/>
  <c r="U23" i="2" s="1"/>
  <c r="P24" i="2"/>
  <c r="Q24" i="2"/>
  <c r="R24" i="2"/>
  <c r="P25" i="2"/>
  <c r="Q25" i="2"/>
  <c r="R25" i="2"/>
  <c r="P26" i="2"/>
  <c r="Q26" i="2"/>
  <c r="R26" i="2"/>
  <c r="P27" i="2"/>
  <c r="Q27" i="2"/>
  <c r="U27" i="2" s="1"/>
  <c r="R27" i="2"/>
  <c r="P28" i="2"/>
  <c r="Q28" i="2"/>
  <c r="R28" i="2"/>
  <c r="P29" i="2"/>
  <c r="Q29" i="2"/>
  <c r="R29" i="2"/>
  <c r="P30" i="2"/>
  <c r="T30" i="2" s="1"/>
  <c r="Q30" i="2"/>
  <c r="R30" i="2"/>
  <c r="P31" i="2"/>
  <c r="Q31" i="2"/>
  <c r="R31" i="2"/>
  <c r="U31" i="2" s="1"/>
  <c r="K5" i="2"/>
  <c r="J5" i="2"/>
  <c r="I5" i="2"/>
  <c r="I6" i="2"/>
  <c r="J6" i="2"/>
  <c r="K6" i="2"/>
  <c r="I7" i="2"/>
  <c r="J7" i="2"/>
  <c r="K7" i="2"/>
  <c r="I8" i="2"/>
  <c r="J8" i="2"/>
  <c r="N8" i="2" s="1"/>
  <c r="K8" i="2"/>
  <c r="I9" i="2"/>
  <c r="J9" i="2"/>
  <c r="K9" i="2"/>
  <c r="I10" i="2"/>
  <c r="J10" i="2"/>
  <c r="K10" i="2"/>
  <c r="I11" i="2"/>
  <c r="M11" i="2" s="1"/>
  <c r="J11" i="2"/>
  <c r="K11" i="2"/>
  <c r="I12" i="2"/>
  <c r="J12" i="2"/>
  <c r="K12" i="2"/>
  <c r="I13" i="2"/>
  <c r="J13" i="2"/>
  <c r="K13" i="2"/>
  <c r="L13" i="2" s="1"/>
  <c r="I14" i="2"/>
  <c r="J14" i="2"/>
  <c r="K14" i="2"/>
  <c r="I15" i="2"/>
  <c r="J15" i="2"/>
  <c r="K15" i="2"/>
  <c r="I16" i="2"/>
  <c r="J16" i="2"/>
  <c r="N16" i="2" s="1"/>
  <c r="K16" i="2"/>
  <c r="I17" i="2"/>
  <c r="J17" i="2"/>
  <c r="K17" i="2"/>
  <c r="I18" i="2"/>
  <c r="J18" i="2"/>
  <c r="K18" i="2"/>
  <c r="I19" i="2"/>
  <c r="M19" i="2" s="1"/>
  <c r="J19" i="2"/>
  <c r="K19" i="2"/>
  <c r="I20" i="2"/>
  <c r="J20" i="2"/>
  <c r="K20" i="2"/>
  <c r="I21" i="2"/>
  <c r="J21" i="2"/>
  <c r="K21" i="2"/>
  <c r="L21" i="2" s="1"/>
  <c r="I22" i="2"/>
  <c r="J22" i="2"/>
  <c r="K22" i="2"/>
  <c r="I23" i="2"/>
  <c r="J23" i="2"/>
  <c r="K23" i="2"/>
  <c r="I24" i="2"/>
  <c r="J24" i="2"/>
  <c r="N24" i="2" s="1"/>
  <c r="K24" i="2"/>
  <c r="I25" i="2"/>
  <c r="J25" i="2"/>
  <c r="K25" i="2"/>
  <c r="I26" i="2"/>
  <c r="J26" i="2"/>
  <c r="K26" i="2"/>
  <c r="I27" i="2"/>
  <c r="M27" i="2" s="1"/>
  <c r="J27" i="2"/>
  <c r="K27" i="2"/>
  <c r="I28" i="2"/>
  <c r="J28" i="2"/>
  <c r="N28" i="2" s="1"/>
  <c r="K28" i="2"/>
  <c r="I29" i="2"/>
  <c r="J29" i="2"/>
  <c r="K29" i="2"/>
  <c r="L29" i="2" s="1"/>
  <c r="I30" i="2"/>
  <c r="J30" i="2"/>
  <c r="K30" i="2"/>
  <c r="I31" i="2"/>
  <c r="J31" i="2"/>
  <c r="K31" i="2"/>
  <c r="AB30" i="2"/>
  <c r="AA30" i="2"/>
  <c r="Z30" i="2"/>
  <c r="AB27" i="2"/>
  <c r="AB25" i="2"/>
  <c r="AA25" i="2"/>
  <c r="Z25" i="2"/>
  <c r="AB22" i="2"/>
  <c r="AA22" i="2"/>
  <c r="Z22" i="2"/>
  <c r="Z20" i="2"/>
  <c r="AB19" i="2"/>
  <c r="AB17" i="2"/>
  <c r="AA17" i="2"/>
  <c r="Z17" i="2"/>
  <c r="AB14" i="2"/>
  <c r="AA14" i="2"/>
  <c r="Z14" i="2"/>
  <c r="AB11" i="2"/>
  <c r="AB9" i="2"/>
  <c r="AA9" i="2"/>
  <c r="Z9" i="2"/>
  <c r="Z7" i="2"/>
  <c r="AB6" i="2"/>
  <c r="AA6" i="2"/>
  <c r="Z6" i="2"/>
  <c r="S31" i="2"/>
  <c r="U30" i="2"/>
  <c r="U28" i="2"/>
  <c r="T28" i="2"/>
  <c r="S28" i="2"/>
  <c r="U25" i="2"/>
  <c r="T25" i="2"/>
  <c r="S25" i="2"/>
  <c r="S23" i="2"/>
  <c r="U22" i="2"/>
  <c r="U20" i="2"/>
  <c r="T20" i="2"/>
  <c r="S20" i="2"/>
  <c r="U17" i="2"/>
  <c r="T17" i="2"/>
  <c r="S17" i="2"/>
  <c r="S15" i="2"/>
  <c r="U14" i="2"/>
  <c r="U12" i="2"/>
  <c r="T12" i="2"/>
  <c r="S12" i="2"/>
  <c r="U9" i="2"/>
  <c r="T9" i="2"/>
  <c r="S9" i="2"/>
  <c r="S7" i="2"/>
  <c r="U6" i="2"/>
  <c r="S6" i="2"/>
  <c r="N31" i="2"/>
  <c r="N30" i="2"/>
  <c r="M30" i="2"/>
  <c r="L30" i="2"/>
  <c r="L28" i="2"/>
  <c r="N27" i="2"/>
  <c r="M26" i="2"/>
  <c r="M25" i="2"/>
  <c r="L25" i="2"/>
  <c r="N23" i="2"/>
  <c r="N22" i="2"/>
  <c r="M22" i="2"/>
  <c r="L22" i="2"/>
  <c r="L20" i="2"/>
  <c r="N19" i="2"/>
  <c r="M18" i="2"/>
  <c r="M17" i="2"/>
  <c r="L17" i="2"/>
  <c r="N15" i="2"/>
  <c r="N14" i="2"/>
  <c r="M14" i="2"/>
  <c r="L14" i="2"/>
  <c r="L12" i="2"/>
  <c r="N11" i="2"/>
  <c r="M10" i="2"/>
  <c r="M9" i="2"/>
  <c r="L9" i="2"/>
  <c r="N7" i="2"/>
  <c r="N6" i="2"/>
  <c r="M6" i="2"/>
  <c r="L6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E19" i="2"/>
  <c r="F19" i="2"/>
  <c r="G19" i="2"/>
  <c r="E20" i="2"/>
  <c r="F20" i="2"/>
  <c r="G20" i="2"/>
  <c r="E21" i="2"/>
  <c r="F21" i="2"/>
  <c r="G21" i="2"/>
  <c r="E22" i="2"/>
  <c r="F22" i="2"/>
  <c r="G22" i="2"/>
  <c r="E23" i="2"/>
  <c r="F23" i="2"/>
  <c r="G23" i="2"/>
  <c r="E24" i="2"/>
  <c r="F24" i="2"/>
  <c r="G24" i="2"/>
  <c r="E25" i="2"/>
  <c r="F25" i="2"/>
  <c r="G25" i="2"/>
  <c r="E26" i="2"/>
  <c r="F26" i="2"/>
  <c r="G26" i="2"/>
  <c r="E27" i="2"/>
  <c r="F27" i="2"/>
  <c r="G27" i="2"/>
  <c r="E28" i="2"/>
  <c r="F28" i="2"/>
  <c r="G28" i="2"/>
  <c r="E29" i="2"/>
  <c r="F29" i="2"/>
  <c r="G29" i="2"/>
  <c r="E30" i="2"/>
  <c r="F30" i="2"/>
  <c r="G30" i="2"/>
  <c r="E31" i="2"/>
  <c r="F31" i="2"/>
  <c r="G31" i="2"/>
  <c r="G5" i="2"/>
  <c r="F5" i="2"/>
  <c r="E5" i="2"/>
  <c r="D33" i="1"/>
  <c r="D34" i="1"/>
  <c r="D35" i="1"/>
  <c r="D36" i="1"/>
  <c r="D37" i="1"/>
  <c r="D38" i="1"/>
  <c r="C34" i="1"/>
  <c r="C35" i="1"/>
  <c r="C36" i="1"/>
  <c r="C37" i="1"/>
  <c r="C38" i="1"/>
  <c r="C33" i="1"/>
  <c r="B34" i="1"/>
  <c r="B35" i="1"/>
  <c r="B36" i="1"/>
  <c r="B37" i="1"/>
  <c r="B33" i="1"/>
  <c r="C23" i="1"/>
  <c r="D23" i="1"/>
  <c r="C24" i="1"/>
  <c r="D24" i="1"/>
  <c r="C25" i="1"/>
  <c r="D25" i="1"/>
  <c r="C26" i="1"/>
  <c r="D26" i="1"/>
  <c r="C27" i="1"/>
  <c r="D27" i="1"/>
  <c r="D22" i="1"/>
  <c r="C22" i="1"/>
  <c r="B26" i="1"/>
  <c r="B25" i="1"/>
  <c r="B24" i="1"/>
  <c r="B23" i="1"/>
  <c r="B22" i="1"/>
  <c r="H7" i="1"/>
  <c r="H6" i="1"/>
  <c r="H5" i="1"/>
  <c r="C7" i="1"/>
  <c r="D7" i="1"/>
  <c r="B7" i="1"/>
  <c r="S30" i="2" l="1"/>
  <c r="AA20" i="2"/>
  <c r="Z31" i="2"/>
  <c r="N29" i="2"/>
  <c r="N26" i="2"/>
  <c r="M24" i="2"/>
  <c r="N21" i="2"/>
  <c r="N18" i="2"/>
  <c r="M16" i="2"/>
  <c r="N13" i="2"/>
  <c r="N10" i="2"/>
  <c r="M8" i="2"/>
  <c r="U29" i="2"/>
  <c r="T27" i="2"/>
  <c r="U24" i="2"/>
  <c r="U21" i="2"/>
  <c r="T19" i="2"/>
  <c r="U16" i="2"/>
  <c r="U13" i="2"/>
  <c r="T11" i="2"/>
  <c r="U8" i="2"/>
  <c r="U63" i="2"/>
  <c r="T58" i="2"/>
  <c r="S55" i="2"/>
  <c r="S50" i="2"/>
  <c r="U47" i="2"/>
  <c r="U44" i="2"/>
  <c r="U39" i="2"/>
  <c r="Z63" i="2"/>
  <c r="AA61" i="2"/>
  <c r="AB55" i="2"/>
  <c r="AA53" i="2"/>
  <c r="AA50" i="2"/>
  <c r="Z47" i="2"/>
  <c r="AA45" i="2"/>
  <c r="AB39" i="2"/>
  <c r="S14" i="2"/>
  <c r="Z15" i="2"/>
  <c r="Z28" i="2"/>
  <c r="T29" i="2"/>
  <c r="U26" i="2"/>
  <c r="T21" i="2"/>
  <c r="U18" i="2"/>
  <c r="T13" i="2"/>
  <c r="U10" i="2"/>
  <c r="M39" i="2"/>
  <c r="L54" i="2"/>
  <c r="L57" i="2"/>
  <c r="Z58" i="2"/>
  <c r="S62" i="2"/>
  <c r="U57" i="2"/>
  <c r="U54" i="2"/>
  <c r="T52" i="2"/>
  <c r="AA28" i="2"/>
  <c r="M31" i="2"/>
  <c r="N25" i="2"/>
  <c r="M23" i="2"/>
  <c r="N20" i="2"/>
  <c r="N17" i="2"/>
  <c r="M15" i="2"/>
  <c r="N12" i="2"/>
  <c r="N9" i="2"/>
  <c r="M7" i="2"/>
  <c r="M57" i="2"/>
  <c r="M46" i="2"/>
  <c r="M38" i="2"/>
  <c r="Z57" i="2"/>
  <c r="Z52" i="2"/>
  <c r="AA41" i="2"/>
  <c r="AB38" i="2"/>
  <c r="Z12" i="2"/>
  <c r="L62" i="2"/>
  <c r="L53" i="2"/>
  <c r="S22" i="2"/>
  <c r="AA12" i="2"/>
  <c r="Z23" i="2"/>
  <c r="N61" i="2"/>
  <c r="N50" i="2"/>
  <c r="T56" i="2"/>
  <c r="T51" i="2"/>
  <c r="T48" i="2"/>
  <c r="T43" i="2"/>
  <c r="T40" i="2"/>
  <c r="AA62" i="2"/>
  <c r="AB59" i="2"/>
  <c r="AB56" i="2"/>
  <c r="Z54" i="2"/>
  <c r="AA48" i="2"/>
  <c r="Z46" i="2"/>
  <c r="AB43" i="2"/>
  <c r="AB40" i="2"/>
  <c r="Z38" i="2"/>
  <c r="AA31" i="2"/>
  <c r="AA23" i="2"/>
  <c r="AA15" i="2"/>
  <c r="Z10" i="2"/>
  <c r="AA7" i="2"/>
  <c r="N60" i="2"/>
  <c r="M61" i="2"/>
  <c r="L58" i="2"/>
  <c r="N47" i="2"/>
  <c r="M42" i="2"/>
  <c r="AA56" i="2"/>
  <c r="Z40" i="2"/>
  <c r="Z56" i="2"/>
  <c r="Z45" i="2"/>
  <c r="Z53" i="2"/>
  <c r="AB63" i="2"/>
  <c r="AA43" i="2"/>
  <c r="Z37" i="2"/>
  <c r="AA37" i="2"/>
  <c r="U62" i="2"/>
  <c r="T39" i="2"/>
  <c r="U42" i="2"/>
  <c r="S43" i="2"/>
  <c r="S40" i="2"/>
  <c r="T47" i="2"/>
  <c r="S51" i="2"/>
  <c r="S48" i="2"/>
  <c r="T54" i="2"/>
  <c r="T55" i="2"/>
  <c r="S37" i="2"/>
  <c r="T37" i="2"/>
  <c r="L43" i="2"/>
  <c r="L52" i="2"/>
  <c r="M55" i="2"/>
  <c r="N58" i="2"/>
  <c r="L46" i="2"/>
  <c r="M52" i="2"/>
  <c r="L60" i="2"/>
  <c r="M63" i="2"/>
  <c r="N37" i="2"/>
  <c r="M37" i="2"/>
  <c r="N38" i="2"/>
  <c r="L40" i="2"/>
  <c r="S42" i="2"/>
  <c r="Z44" i="2"/>
  <c r="T45" i="2"/>
  <c r="L48" i="2"/>
  <c r="AB50" i="2"/>
  <c r="T53" i="2"/>
  <c r="N54" i="2"/>
  <c r="AA55" i="2"/>
  <c r="S58" i="2"/>
  <c r="Z60" i="2"/>
  <c r="AA63" i="2"/>
  <c r="L37" i="2"/>
  <c r="S39" i="2"/>
  <c r="Z41" i="2"/>
  <c r="N43" i="2"/>
  <c r="L45" i="2"/>
  <c r="S47" i="2"/>
  <c r="Z49" i="2"/>
  <c r="AA52" i="2"/>
  <c r="L61" i="2"/>
  <c r="S63" i="2"/>
  <c r="L42" i="2"/>
  <c r="S44" i="2"/>
  <c r="L50" i="2"/>
  <c r="S52" i="2"/>
  <c r="S60" i="2"/>
  <c r="Z62" i="2"/>
  <c r="AA38" i="2"/>
  <c r="L39" i="2"/>
  <c r="S41" i="2"/>
  <c r="Z43" i="2"/>
  <c r="AA46" i="2"/>
  <c r="L47" i="2"/>
  <c r="S49" i="2"/>
  <c r="Z51" i="2"/>
  <c r="N53" i="2"/>
  <c r="AA54" i="2"/>
  <c r="L55" i="2"/>
  <c r="U55" i="2"/>
  <c r="S57" i="2"/>
  <c r="AB57" i="2"/>
  <c r="M58" i="2"/>
  <c r="Z59" i="2"/>
  <c r="L63" i="2"/>
  <c r="AA39" i="2"/>
  <c r="U40" i="2"/>
  <c r="AB42" i="2"/>
  <c r="N46" i="2"/>
  <c r="AA47" i="2"/>
  <c r="U48" i="2"/>
  <c r="M51" i="2"/>
  <c r="L56" i="2"/>
  <c r="U56" i="2"/>
  <c r="AB58" i="2"/>
  <c r="T61" i="2"/>
  <c r="N62" i="2"/>
  <c r="U37" i="2"/>
  <c r="T50" i="2"/>
  <c r="N59" i="2"/>
  <c r="Z18" i="2"/>
  <c r="Z13" i="2"/>
  <c r="Z21" i="2"/>
  <c r="Z29" i="2"/>
  <c r="Z26" i="2"/>
  <c r="Z8" i="2"/>
  <c r="AB10" i="2"/>
  <c r="Z16" i="2"/>
  <c r="Z24" i="2"/>
  <c r="Z11" i="2"/>
  <c r="Z19" i="2"/>
  <c r="Z27" i="2"/>
  <c r="AB5" i="2"/>
  <c r="Z5" i="2"/>
  <c r="AA5" i="2"/>
  <c r="T7" i="2"/>
  <c r="S10" i="2"/>
  <c r="T15" i="2"/>
  <c r="S18" i="2"/>
  <c r="T23" i="2"/>
  <c r="S26" i="2"/>
  <c r="T31" i="2"/>
  <c r="T10" i="2"/>
  <c r="S13" i="2"/>
  <c r="T18" i="2"/>
  <c r="S21" i="2"/>
  <c r="T26" i="2"/>
  <c r="S29" i="2"/>
  <c r="S8" i="2"/>
  <c r="S16" i="2"/>
  <c r="S24" i="2"/>
  <c r="T8" i="2"/>
  <c r="S11" i="2"/>
  <c r="T16" i="2"/>
  <c r="S19" i="2"/>
  <c r="T24" i="2"/>
  <c r="S27" i="2"/>
  <c r="U5" i="2"/>
  <c r="S5" i="2"/>
  <c r="T5" i="2"/>
  <c r="N5" i="2"/>
  <c r="K70" i="2" s="1"/>
  <c r="L7" i="2"/>
  <c r="M12" i="2"/>
  <c r="L15" i="2"/>
  <c r="M20" i="2"/>
  <c r="L23" i="2"/>
  <c r="M28" i="2"/>
  <c r="L31" i="2"/>
  <c r="L10" i="2"/>
  <c r="L18" i="2"/>
  <c r="L26" i="2"/>
  <c r="L8" i="2"/>
  <c r="M13" i="2"/>
  <c r="L16" i="2"/>
  <c r="M21" i="2"/>
  <c r="L24" i="2"/>
  <c r="M29" i="2"/>
  <c r="L11" i="2"/>
  <c r="L19" i="2"/>
  <c r="L27" i="2"/>
  <c r="L5" i="2"/>
  <c r="M5" i="2"/>
  <c r="B39" i="1"/>
  <c r="H37" i="1" s="1"/>
  <c r="C28" i="1"/>
  <c r="H27" i="1" s="1"/>
  <c r="D28" i="1"/>
  <c r="H28" i="1" s="1"/>
  <c r="B28" i="1"/>
  <c r="H26" i="1" s="1"/>
  <c r="C39" i="1"/>
  <c r="H38" i="1" s="1"/>
  <c r="D39" i="1"/>
  <c r="H39" i="1" s="1"/>
  <c r="E7" i="1"/>
  <c r="J70" i="2" l="1"/>
  <c r="I70" i="2"/>
  <c r="E28" i="1"/>
  <c r="E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B27" authorId="0" shapeId="0" xr:uid="{04B81373-6522-4F43-A889-CFF24E6ACAC8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Intermittment has no peak capacity for charging purposes</t>
        </r>
      </text>
    </comment>
    <comment ref="B38" authorId="0" shapeId="0" xr:uid="{CFA07F68-531C-4FF9-8752-CE049C367233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Intermittment has no peak liability</t>
        </r>
      </text>
    </comment>
  </commentList>
</comments>
</file>

<file path=xl/sharedStrings.xml><?xml version="1.0" encoding="utf-8"?>
<sst xmlns="http://schemas.openxmlformats.org/spreadsheetml/2006/main" count="180" uniqueCount="76">
  <si>
    <t>Peak Security (£m)</t>
  </si>
  <si>
    <t>Year Round Shared (£m)</t>
  </si>
  <si>
    <t>Year Round Not Shared (£m)</t>
  </si>
  <si>
    <t>2028/29</t>
  </si>
  <si>
    <t>Peak</t>
  </si>
  <si>
    <t>YRS</t>
  </si>
  <si>
    <t>YRNS</t>
  </si>
  <si>
    <t>Total</t>
  </si>
  <si>
    <t>Generator A</t>
  </si>
  <si>
    <t>Generator B</t>
  </si>
  <si>
    <t>Generator C</t>
  </si>
  <si>
    <t>Generator D</t>
  </si>
  <si>
    <t>Generator E</t>
  </si>
  <si>
    <t>Generator F</t>
  </si>
  <si>
    <t>Gen Type</t>
  </si>
  <si>
    <t>ALF</t>
  </si>
  <si>
    <t>Example generation mix (could be national or a single generation zone)</t>
  </si>
  <si>
    <t>TEC (MW)</t>
  </si>
  <si>
    <t>Overall Tariff Variance (£/kW)</t>
  </si>
  <si>
    <t>Peak Variance (£/kW)</t>
  </si>
  <si>
    <t>YRS Variance (£/kW)</t>
  </si>
  <si>
    <t>YRNS Variance (£/kW)</t>
  </si>
  <si>
    <t>As presented in WG6 (23/08/2023) - variance weighted by revenue</t>
  </si>
  <si>
    <t>Conventional Carbon</t>
  </si>
  <si>
    <t>Conventional Low Carbon</t>
  </si>
  <si>
    <t>Intermittent</t>
  </si>
  <si>
    <t>Peak Capacity</t>
  </si>
  <si>
    <t>YRS Capacity</t>
  </si>
  <si>
    <t>YRNS Capacity</t>
  </si>
  <si>
    <t>Weighting</t>
  </si>
  <si>
    <t>Variance weighted by liability (ALF x TEC)</t>
  </si>
  <si>
    <t>Peak liability</t>
  </si>
  <si>
    <t>YRS liability</t>
  </si>
  <si>
    <t>YRNS liability</t>
  </si>
  <si>
    <t>Variance weighted by peak/YR capacity (TEC)</t>
  </si>
  <si>
    <t>Baseline 2028/29 Tariffs</t>
  </si>
  <si>
    <t>Peak Security (£/kW)</t>
  </si>
  <si>
    <t>Year Round Shared (£/kW)</t>
  </si>
  <si>
    <t>Year Round Not Shared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</si>
  <si>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</si>
  <si>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</si>
  <si>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</si>
  <si>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</si>
  <si>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</si>
  <si>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</si>
  <si>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</si>
  <si>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</si>
  <si>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</si>
  <si>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</si>
  <si>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</si>
  <si>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</si>
  <si>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</si>
  <si>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</si>
  <si>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</si>
  <si>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</si>
  <si>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</si>
  <si>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</si>
  <si>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</si>
  <si>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</si>
  <si>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</si>
  <si>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</si>
  <si>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</si>
  <si>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</si>
  <si>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</si>
  <si>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</si>
  <si>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</si>
  <si>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Conventional Carbon (40%)</t>
  </si>
  <si>
    <t>Conventional Low Carbon (75%)</t>
  </si>
  <si>
    <t>Intermittent (45%)</t>
  </si>
  <si>
    <t>n.b ignoring Adjustment as will be same across all classes/zones</t>
  </si>
  <si>
    <t>Maximum at delivery year</t>
  </si>
  <si>
    <t>Revenue weighted</t>
  </si>
  <si>
    <t>Capacity weighted</t>
  </si>
  <si>
    <t>Liability weighted</t>
  </si>
  <si>
    <t>Minimum at delivery year</t>
  </si>
  <si>
    <t>Range between potentials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</si>
</sst>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Font="1"/>
    <xf numFmtId="165" fontId="0" fillId="0" borderId="0" xfId="0" applyNumberFormat="1" applyAlignment="1">
      <alignment horizontal="center" vertical="center"/>
    </xf>
    <xf numFmtId="10" fontId="0" fillId="0" borderId="0" xfId="1" applyNumberFormat="1" applyFont="1"/>
    <xf numFmtId="1" fontId="0" fillId="0" borderId="0" xfId="0" applyNumberFormat="1"/>
    <xf numFmtId="0" fontId="5" fillId="0" borderId="0" xfId="0" applyFont="1"/>
    <xf numFmtId="9" fontId="5" fillId="0" borderId="0" xfId="1" applyFont="1"/>
    <xf numFmtId="9" fontId="5" fillId="0" borderId="0" xfId="0" applyNumberFormat="1" applyFont="1" applyAlignment="1">
      <alignment horizontal="center" vertical="center"/>
    </xf>
    <xf numFmtId="0" fontId="7" fillId="6" borderId="3" xfId="2" applyFont="1" applyFill="1" applyBorder="1" applyAlignment="1">
      <alignment horizontal="center" vertical="center" wrapText="1"/>
    </xf>
    <xf numFmtId="0" fontId="0" fillId="0" borderId="0" xfId="0"/>
    <xf numFmtId="9" fontId="6" fillId="3" borderId="2" xfId="2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/>
    </xf>
    <xf numFmtId="4" fontId="9" fillId="5" borderId="2" xfId="0" applyNumberFormat="1" applyFont="1" applyFill="1" applyBorder="1" applyAlignment="1">
      <alignment horizontal="center"/>
    </xf>
    <xf numFmtId="0" fontId="0" fillId="0" borderId="0" xfId="0"/>
    <xf numFmtId="9" fontId="6" fillId="3" borderId="2" xfId="2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Protection="1">
      <protection locked="0"/>
    </xf>
    <xf numFmtId="4" fontId="9" fillId="4" borderId="2" xfId="0" applyNumberFormat="1" applyFont="1" applyFill="1" applyBorder="1" applyAlignment="1">
      <alignment horizontal="center"/>
    </xf>
    <xf numFmtId="4" fontId="9" fillId="5" borderId="2" xfId="0" applyNumberFormat="1" applyFont="1" applyFill="1" applyBorder="1" applyAlignment="1">
      <alignment horizontal="center"/>
    </xf>
    <xf numFmtId="0" fontId="7" fillId="7" borderId="3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9" fontId="6" fillId="3" borderId="5" xfId="2" applyNumberFormat="1" applyFont="1" applyFill="1" applyBorder="1" applyAlignment="1">
      <alignment horizontal="center" vertical="center" wrapText="1"/>
    </xf>
    <xf numFmtId="9" fontId="6" fillId="3" borderId="0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42" xfId="2" xr:uid="{D21AE164-49B5-4066-B61D-D100D3AFB743}"/>
    <cellStyle name="Normal_Template WILKS Tariff Model" xfId="3" xr:uid="{F4C1575E-CF38-43E6-80E4-962F1CFD498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Range between Max and Min tariffs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'Example tariffs'!$G$70:$H$70</c:f>
              <c:strCache>
                <c:ptCount val="2"/>
                <c:pt idx="0">
                  <c:v>Revenue weighted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'Example tariffs'!$I$69:$K$69</c:f>
              <c:strCache>
                <c:ptCount val="3"/>
                <c:pt idx="0">
                  <c:v>Conventional Carbon (40%)</c:v>
                </c:pt>
                <c:pt idx="1">
                  <c:v>Conventional Low Carbon (75%)</c:v>
                </c:pt>
                <c:pt idx="2">
                  <c:v>Intermittent (45%)</c:v>
                </c:pt>
              </c:strCache>
            </c:strRef>
          </c:cat>
          <c:val>
            <c:numRef>
              <c:f>'Example tariffs'!$I$70:$K$70</c:f>
              <c:numCache>
                <c:formatCode>#,##0.00</c:formatCode>
                <c:ptCount val="3"/>
                <c:pt idx="0">
                  <c:v>0.81536018183097525</c:v>
                </c:pt>
                <c:pt idx="1">
                  <c:v>1.3261201251252928</c:v>
                </c:pt>
                <c:pt idx="2">
                  <c:v>0.75853063889069006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5F-40AD-AB90-7E7B0C46C21C}"/>
            </c:ext>
          </c:extLst>
        </c:ser>
        <c:ser>
          <c:idx val="1"/>
          <c:order val="1"/>
          <c:tx>
            <c:strRef>
              <c:f>'Example tariffs'!$G$71:$H$71</c:f>
              <c:strCache>
                <c:ptCount val="2"/>
                <c:pt idx="0">
                  <c:v>Capacity weighted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'Example tariffs'!$I$69:$K$69</c:f>
              <c:strCache>
                <c:ptCount val="3"/>
                <c:pt idx="0">
                  <c:v>Conventional Carbon (40%)</c:v>
                </c:pt>
                <c:pt idx="1">
                  <c:v>Conventional Low Carbon (75%)</c:v>
                </c:pt>
                <c:pt idx="2">
                  <c:v>Intermittent (45%)</c:v>
                </c:pt>
              </c:strCache>
            </c:strRef>
          </c:cat>
          <c:val>
            <c:numRef>
              <c:f>'Example tariffs'!$I$71:$K$71</c:f>
              <c:numCache>
                <c:formatCode>#,##0.00</c:formatCode>
                <c:ptCount val="3"/>
                <c:pt idx="0">
                  <c:v>0.88539161044294445</c:v>
                </c:pt>
                <c:pt idx="1">
                  <c:v>1.3719565855089542</c:v>
                </c:pt>
                <c:pt idx="2">
                  <c:v>0.74265180404810849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5F-40AD-AB90-7E7B0C46C21C}"/>
            </c:ext>
          </c:extLst>
        </c:ser>
        <c:ser>
          <c:idx val="2"/>
          <c:order val="2"/>
          <c:tx>
            <c:strRef>
              <c:f>'Example tariffs'!$G$72:$H$72</c:f>
              <c:strCache>
                <c:ptCount val="2"/>
                <c:pt idx="0">
                  <c:v>Liability weighted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'Example tariffs'!$I$69:$K$69</c:f>
              <c:strCache>
                <c:ptCount val="3"/>
                <c:pt idx="0">
                  <c:v>Conventional Carbon (40%)</c:v>
                </c:pt>
                <c:pt idx="1">
                  <c:v>Conventional Low Carbon (75%)</c:v>
                </c:pt>
                <c:pt idx="2">
                  <c:v>Intermittent (45%)</c:v>
                </c:pt>
              </c:strCache>
            </c:strRef>
          </c:cat>
          <c:val>
            <c:numRef>
              <c:f>'Example tariffs'!$I$72:$K$72</c:f>
              <c:numCache>
                <c:formatCode>#,##0.00</c:formatCode>
                <c:ptCount val="3"/>
                <c:pt idx="0">
                  <c:v>1.0727935327932876</c:v>
                </c:pt>
                <c:pt idx="1">
                  <c:v>1.4175718785179612</c:v>
                </c:pt>
                <c:pt idx="2">
                  <c:v>0.53066891141736505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5F-40AD-AB90-7E7B0C46C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6145944"/>
        <c:axId val="1056148824"/>
      </c:barChart>
      <c:catAx>
        <c:axId val="1056145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148824"/>
        <c:crosses val="autoZero"/>
        <c:auto val="1"/>
        <c:lblAlgn val="ctr"/>
        <c:lblOffset val="100"/>
        <c:noMultiLvlLbl val="0"/>
      </c:catAx>
      <c:valAx>
        <c:axId val="105614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£/kW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145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64</xdr:row>
      <xdr:rowOff>80962</xdr:rowOff>
    </xdr:from>
    <xdr:to>
      <xdr:col>5</xdr:col>
      <xdr:colOff>790574</xdr:colOff>
      <xdr:row>76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B54A60-1A18-2E1F-9BF4-A8EE86F07D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A223-3536-4263-9FD9-A040AF2F7257}">
  <dimension ref="A1:H39"/>
  <sheetViews>
    <sheetView tabSelected="1" workbookViewId="0">
      <selection activeCell="H37" sqref="H37"/>
    </sheetView>
  </sheetViews>
  <sheetFormatPr defaultRowHeight="14.5" x14ac:dyDescent="0.35"/>
  <cols>
    <col min="1" max="1" width="13.1796875" customWidth="1"/>
    <col min="2" max="2" width="24" bestFit="1" customWidth="1"/>
    <col min="3" max="3" width="22" customWidth="1"/>
    <col min="4" max="4" width="14.7265625" customWidth="1"/>
    <col min="7" max="7" width="27.81640625" bestFit="1" customWidth="1"/>
    <col min="9" max="9" width="24" bestFit="1" customWidth="1"/>
    <col min="10" max="10" width="16.54296875" bestFit="1" customWidth="1"/>
    <col min="11" max="11" width="14.26953125" bestFit="1" customWidth="1"/>
  </cols>
  <sheetData>
    <row r="1" spans="1:8" x14ac:dyDescent="0.35">
      <c r="A1" s="7" t="s">
        <v>22</v>
      </c>
    </row>
    <row r="3" spans="1:8" ht="29" x14ac:dyDescent="0.35">
      <c r="A3" s="1"/>
      <c r="B3" s="2" t="s">
        <v>0</v>
      </c>
      <c r="C3" s="2" t="s">
        <v>1</v>
      </c>
      <c r="D3" s="2" t="s">
        <v>2</v>
      </c>
      <c r="E3" s="1"/>
    </row>
    <row r="4" spans="1:8" x14ac:dyDescent="0.35">
      <c r="A4" s="1" t="s">
        <v>3</v>
      </c>
      <c r="B4" s="3">
        <v>141.87375015527701</v>
      </c>
      <c r="C4" s="3">
        <v>274.91421727382414</v>
      </c>
      <c r="D4" s="3">
        <v>176.10889054236779</v>
      </c>
      <c r="E4" s="1"/>
      <c r="G4" s="1" t="s">
        <v>18</v>
      </c>
      <c r="H4" s="9">
        <v>0.75</v>
      </c>
    </row>
    <row r="5" spans="1:8" x14ac:dyDescent="0.35">
      <c r="A5" s="1"/>
      <c r="B5" s="1"/>
      <c r="C5" s="1"/>
      <c r="D5" s="1"/>
      <c r="E5" s="1"/>
      <c r="G5" s="1" t="s">
        <v>19</v>
      </c>
      <c r="H5" s="9">
        <f>B7*H4</f>
        <v>0.17946681819247914</v>
      </c>
    </row>
    <row r="6" spans="1:8" x14ac:dyDescent="0.35">
      <c r="A6" s="1"/>
      <c r="B6" s="1" t="s">
        <v>4</v>
      </c>
      <c r="C6" s="1" t="s">
        <v>5</v>
      </c>
      <c r="D6" s="1" t="s">
        <v>6</v>
      </c>
      <c r="E6" s="1" t="s">
        <v>7</v>
      </c>
      <c r="G6" s="1" t="s">
        <v>20</v>
      </c>
      <c r="H6" s="9">
        <f>C7*H4</f>
        <v>0.3477597497494076</v>
      </c>
    </row>
    <row r="7" spans="1:8" ht="18" customHeight="1" x14ac:dyDescent="0.35">
      <c r="A7" s="1"/>
      <c r="B7" s="4">
        <f>B4/SUM($B$4:$D$4)</f>
        <v>0.23928909092330553</v>
      </c>
      <c r="C7" s="4">
        <f t="shared" ref="C7:D7" si="0">C4/SUM($B$4:$D$4)</f>
        <v>0.46367966633254343</v>
      </c>
      <c r="D7" s="4">
        <f t="shared" si="0"/>
        <v>0.29703124274415094</v>
      </c>
      <c r="E7" s="4">
        <f>SUM(B7:D7)</f>
        <v>0.99999999999999989</v>
      </c>
      <c r="G7" s="1" t="s">
        <v>21</v>
      </c>
      <c r="H7" s="9">
        <f>D7*H4</f>
        <v>0.2227734320581132</v>
      </c>
    </row>
    <row r="8" spans="1:8" s="5" customFormat="1" x14ac:dyDescent="0.35"/>
    <row r="10" spans="1:8" x14ac:dyDescent="0.35">
      <c r="A10" s="8" t="s">
        <v>16</v>
      </c>
    </row>
    <row r="11" spans="1:8" x14ac:dyDescent="0.35">
      <c r="B11" s="6" t="s">
        <v>14</v>
      </c>
      <c r="C11" s="7" t="s">
        <v>17</v>
      </c>
      <c r="D11" s="7" t="s">
        <v>15</v>
      </c>
    </row>
    <row r="12" spans="1:8" x14ac:dyDescent="0.35">
      <c r="A12" t="s">
        <v>8</v>
      </c>
      <c r="B12" s="1" t="s">
        <v>23</v>
      </c>
      <c r="C12" s="11">
        <v>182</v>
      </c>
      <c r="D12" s="10">
        <v>1.2390999999999999E-2</v>
      </c>
    </row>
    <row r="13" spans="1:8" x14ac:dyDescent="0.35">
      <c r="A13" t="s">
        <v>9</v>
      </c>
      <c r="B13" s="1" t="s">
        <v>23</v>
      </c>
      <c r="C13" s="11">
        <v>554</v>
      </c>
      <c r="D13" s="10">
        <v>0.49635000000000001</v>
      </c>
    </row>
    <row r="14" spans="1:8" x14ac:dyDescent="0.35">
      <c r="A14" t="s">
        <v>10</v>
      </c>
      <c r="B14" s="1" t="s">
        <v>23</v>
      </c>
      <c r="C14" s="11">
        <v>244</v>
      </c>
      <c r="D14" s="10">
        <v>8.0000000000000002E-3</v>
      </c>
    </row>
    <row r="15" spans="1:8" x14ac:dyDescent="0.35">
      <c r="A15" t="s">
        <v>11</v>
      </c>
      <c r="B15" s="1" t="s">
        <v>24</v>
      </c>
      <c r="C15" s="11">
        <v>1120</v>
      </c>
      <c r="D15" s="10">
        <v>0.483682</v>
      </c>
    </row>
    <row r="16" spans="1:8" x14ac:dyDescent="0.35">
      <c r="A16" t="s">
        <v>12</v>
      </c>
      <c r="B16" s="1" t="s">
        <v>24</v>
      </c>
      <c r="C16" s="11">
        <v>62</v>
      </c>
      <c r="D16" s="10">
        <v>0.38</v>
      </c>
    </row>
    <row r="17" spans="1:8" x14ac:dyDescent="0.35">
      <c r="A17" t="s">
        <v>13</v>
      </c>
      <c r="B17" s="1" t="s">
        <v>25</v>
      </c>
      <c r="C17" s="11">
        <v>166</v>
      </c>
      <c r="D17" s="10">
        <v>0.36241400000000001</v>
      </c>
    </row>
    <row r="19" spans="1:8" x14ac:dyDescent="0.35">
      <c r="A19" s="7" t="s">
        <v>34</v>
      </c>
    </row>
    <row r="21" spans="1:8" x14ac:dyDescent="0.35">
      <c r="B21" t="s">
        <v>26</v>
      </c>
      <c r="C21" t="s">
        <v>27</v>
      </c>
      <c r="D21" t="s">
        <v>28</v>
      </c>
    </row>
    <row r="22" spans="1:8" x14ac:dyDescent="0.35">
      <c r="A22" t="s">
        <v>8</v>
      </c>
      <c r="B22" s="11">
        <f>C12</f>
        <v>182</v>
      </c>
      <c r="C22" s="11">
        <f>C12</f>
        <v>182</v>
      </c>
      <c r="D22" s="11">
        <f>C12</f>
        <v>182</v>
      </c>
    </row>
    <row r="23" spans="1:8" x14ac:dyDescent="0.35">
      <c r="A23" t="s">
        <v>9</v>
      </c>
      <c r="B23" s="11">
        <f t="shared" ref="B23:B26" si="1">C13</f>
        <v>554</v>
      </c>
      <c r="C23" s="11">
        <f t="shared" ref="C23:C27" si="2">C13</f>
        <v>554</v>
      </c>
      <c r="D23" s="11">
        <f t="shared" ref="D23:D27" si="3">C13</f>
        <v>554</v>
      </c>
    </row>
    <row r="24" spans="1:8" x14ac:dyDescent="0.35">
      <c r="A24" t="s">
        <v>10</v>
      </c>
      <c r="B24" s="11">
        <f t="shared" si="1"/>
        <v>244</v>
      </c>
      <c r="C24" s="11">
        <f t="shared" si="2"/>
        <v>244</v>
      </c>
      <c r="D24" s="11">
        <f t="shared" si="3"/>
        <v>244</v>
      </c>
    </row>
    <row r="25" spans="1:8" x14ac:dyDescent="0.35">
      <c r="A25" t="s">
        <v>11</v>
      </c>
      <c r="B25" s="11">
        <f t="shared" si="1"/>
        <v>1120</v>
      </c>
      <c r="C25" s="11">
        <f t="shared" si="2"/>
        <v>1120</v>
      </c>
      <c r="D25" s="11">
        <f t="shared" si="3"/>
        <v>1120</v>
      </c>
      <c r="G25" s="1" t="s">
        <v>18</v>
      </c>
      <c r="H25" s="9">
        <v>0.75</v>
      </c>
    </row>
    <row r="26" spans="1:8" x14ac:dyDescent="0.35">
      <c r="A26" t="s">
        <v>12</v>
      </c>
      <c r="B26" s="11">
        <f t="shared" si="1"/>
        <v>62</v>
      </c>
      <c r="C26" s="11">
        <f t="shared" si="2"/>
        <v>62</v>
      </c>
      <c r="D26" s="11">
        <f t="shared" si="3"/>
        <v>62</v>
      </c>
      <c r="G26" s="1" t="s">
        <v>19</v>
      </c>
      <c r="H26" s="9">
        <f>B28*H25</f>
        <v>0.23782634203578762</v>
      </c>
    </row>
    <row r="27" spans="1:8" x14ac:dyDescent="0.35">
      <c r="A27" t="s">
        <v>13</v>
      </c>
      <c r="B27">
        <v>0</v>
      </c>
      <c r="C27" s="11">
        <f t="shared" si="2"/>
        <v>166</v>
      </c>
      <c r="D27" s="11">
        <f t="shared" si="3"/>
        <v>166</v>
      </c>
      <c r="G27" s="1" t="s">
        <v>20</v>
      </c>
      <c r="H27" s="9">
        <f>C28*H25</f>
        <v>0.25608682898210622</v>
      </c>
    </row>
    <row r="28" spans="1:8" x14ac:dyDescent="0.35">
      <c r="A28" s="12" t="s">
        <v>29</v>
      </c>
      <c r="B28" s="13">
        <f>SUM(B22:B27)/SUM($B$22:$D$27)</f>
        <v>0.31710178938105016</v>
      </c>
      <c r="C28" s="13">
        <f t="shared" ref="C28:D28" si="4">SUM(C22:C27)/SUM($B$22:$D$27)</f>
        <v>0.34144910530947492</v>
      </c>
      <c r="D28" s="13">
        <f t="shared" si="4"/>
        <v>0.34144910530947492</v>
      </c>
      <c r="E28" s="14">
        <f>SUM(B28:D28)</f>
        <v>1</v>
      </c>
      <c r="G28" s="1" t="s">
        <v>21</v>
      </c>
      <c r="H28" s="9">
        <f>D28*H25</f>
        <v>0.25608682898210622</v>
      </c>
    </row>
    <row r="30" spans="1:8" x14ac:dyDescent="0.35">
      <c r="A30" s="7" t="s">
        <v>30</v>
      </c>
    </row>
    <row r="32" spans="1:8" x14ac:dyDescent="0.35">
      <c r="B32" t="s">
        <v>31</v>
      </c>
      <c r="C32" t="s">
        <v>32</v>
      </c>
      <c r="D32" t="s">
        <v>33</v>
      </c>
    </row>
    <row r="33" spans="1:8" x14ac:dyDescent="0.35">
      <c r="A33" t="s">
        <v>8</v>
      </c>
      <c r="B33" s="11">
        <f>C12*1</f>
        <v>182</v>
      </c>
      <c r="C33" s="11">
        <f>C12*D12</f>
        <v>2.2551619999999999</v>
      </c>
      <c r="D33" s="11">
        <f t="shared" ref="D33:D35" si="5">C12*D12</f>
        <v>2.2551619999999999</v>
      </c>
    </row>
    <row r="34" spans="1:8" x14ac:dyDescent="0.35">
      <c r="A34" t="s">
        <v>9</v>
      </c>
      <c r="B34" s="11">
        <f t="shared" ref="B34:B37" si="6">C13*1</f>
        <v>554</v>
      </c>
      <c r="C34" s="11">
        <f t="shared" ref="C34:C38" si="7">C13*D13</f>
        <v>274.97790000000003</v>
      </c>
      <c r="D34" s="11">
        <f t="shared" si="5"/>
        <v>274.97790000000003</v>
      </c>
    </row>
    <row r="35" spans="1:8" x14ac:dyDescent="0.35">
      <c r="A35" t="s">
        <v>10</v>
      </c>
      <c r="B35" s="11">
        <f t="shared" si="6"/>
        <v>244</v>
      </c>
      <c r="C35" s="11">
        <f t="shared" si="7"/>
        <v>1.952</v>
      </c>
      <c r="D35" s="11">
        <f t="shared" si="5"/>
        <v>1.952</v>
      </c>
    </row>
    <row r="36" spans="1:8" x14ac:dyDescent="0.35">
      <c r="A36" t="s">
        <v>11</v>
      </c>
      <c r="B36" s="11">
        <f t="shared" si="6"/>
        <v>1120</v>
      </c>
      <c r="C36" s="11">
        <f t="shared" si="7"/>
        <v>541.72384</v>
      </c>
      <c r="D36" s="11">
        <f>C15*D15</f>
        <v>541.72384</v>
      </c>
      <c r="G36" s="1" t="s">
        <v>18</v>
      </c>
      <c r="H36" s="9">
        <v>0.75</v>
      </c>
    </row>
    <row r="37" spans="1:8" x14ac:dyDescent="0.35">
      <c r="A37" t="s">
        <v>12</v>
      </c>
      <c r="B37" s="11">
        <f t="shared" si="6"/>
        <v>62</v>
      </c>
      <c r="C37" s="11">
        <f t="shared" si="7"/>
        <v>23.56</v>
      </c>
      <c r="D37" s="11">
        <f>C16*1</f>
        <v>62</v>
      </c>
      <c r="G37" s="1" t="s">
        <v>19</v>
      </c>
      <c r="H37" s="9">
        <f>B39*H36</f>
        <v>0.39399461066107166</v>
      </c>
    </row>
    <row r="38" spans="1:8" x14ac:dyDescent="0.35">
      <c r="A38" t="s">
        <v>13</v>
      </c>
      <c r="B38">
        <v>0</v>
      </c>
      <c r="C38" s="11">
        <f t="shared" si="7"/>
        <v>60.160724000000002</v>
      </c>
      <c r="D38" s="11">
        <f>C17*1</f>
        <v>166</v>
      </c>
      <c r="G38" s="1" t="s">
        <v>20</v>
      </c>
      <c r="H38" s="9">
        <f>C39*H36</f>
        <v>0.16485624296407994</v>
      </c>
    </row>
    <row r="39" spans="1:8" x14ac:dyDescent="0.35">
      <c r="A39" s="12" t="s">
        <v>29</v>
      </c>
      <c r="B39" s="13">
        <f>SUM(B33:B38)/SUM($B$33:$D$38)</f>
        <v>0.52532614754809559</v>
      </c>
      <c r="C39" s="13">
        <f t="shared" ref="C39:D39" si="8">SUM(C33:C38)/SUM($B$33:$D$38)</f>
        <v>0.21980832395210659</v>
      </c>
      <c r="D39" s="13">
        <f t="shared" si="8"/>
        <v>0.25486552849979788</v>
      </c>
      <c r="E39" s="14">
        <f>SUM(B39:D39)</f>
        <v>1</v>
      </c>
      <c r="G39" s="1" t="s">
        <v>21</v>
      </c>
      <c r="H39" s="9">
        <f>D39*H36</f>
        <v>0.19114914637484842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AD9C9-F4A2-449E-945E-7005FDFDFA48}">
  <dimension ref="A1:AB72"/>
  <sheetViews>
    <sheetView topLeftCell="A47" workbookViewId="0">
      <selection activeCell="H77" sqref="H77"/>
    </sheetView>
  </sheetViews>
  <sheetFormatPr defaultRowHeight="14.5" x14ac:dyDescent="0.35"/>
  <cols>
    <col min="1" max="1" width="37.453125" style="16" bestFit="1" customWidth="1"/>
    <col min="5" max="7" width="13.81640625" customWidth="1"/>
    <col min="9" max="21" width="13.81640625" customWidth="1"/>
    <col min="26" max="28" width="14.81640625" customWidth="1"/>
  </cols>
  <sheetData>
    <row r="1" spans="1:28" x14ac:dyDescent="0.35">
      <c r="B1" t="s">
        <v>69</v>
      </c>
      <c r="I1" s="7" t="s">
        <v>70</v>
      </c>
    </row>
    <row r="2" spans="1:28" x14ac:dyDescent="0.35">
      <c r="I2" t="s">
        <v>71</v>
      </c>
      <c r="P2" t="s">
        <v>72</v>
      </c>
      <c r="W2" t="s">
        <v>73</v>
      </c>
    </row>
    <row r="3" spans="1:28" ht="15" customHeight="1" x14ac:dyDescent="0.35">
      <c r="B3" s="27" t="s">
        <v>35</v>
      </c>
      <c r="C3" s="28"/>
      <c r="D3" s="28"/>
      <c r="E3" s="28"/>
      <c r="F3" s="28"/>
      <c r="G3" s="28"/>
    </row>
    <row r="4" spans="1:28" ht="65" x14ac:dyDescent="0.35">
      <c r="B4" s="17" t="s">
        <v>36</v>
      </c>
      <c r="C4" s="17" t="s">
        <v>37</v>
      </c>
      <c r="D4" s="17" t="s">
        <v>38</v>
      </c>
      <c r="E4" s="15" t="s">
        <v>66</v>
      </c>
      <c r="F4" s="25" t="s">
        <v>67</v>
      </c>
      <c r="G4" s="26" t="s">
        <v>68</v>
      </c>
      <c r="I4" s="21" t="s">
        <v>36</v>
      </c>
      <c r="J4" s="21" t="s">
        <v>37</v>
      </c>
      <c r="K4" s="21" t="s">
        <v>38</v>
      </c>
      <c r="L4" s="15" t="s">
        <v>66</v>
      </c>
      <c r="M4" s="25" t="s">
        <v>67</v>
      </c>
      <c r="N4" s="26" t="s">
        <v>68</v>
      </c>
      <c r="O4" s="26"/>
      <c r="P4" s="21" t="s">
        <v>36</v>
      </c>
      <c r="Q4" s="21" t="s">
        <v>37</v>
      </c>
      <c r="R4" s="21" t="s">
        <v>38</v>
      </c>
      <c r="S4" s="15" t="s">
        <v>66</v>
      </c>
      <c r="T4" s="25" t="s">
        <v>67</v>
      </c>
      <c r="U4" s="26" t="s">
        <v>68</v>
      </c>
      <c r="W4" s="21" t="s">
        <v>36</v>
      </c>
      <c r="X4" s="21" t="s">
        <v>37</v>
      </c>
      <c r="Y4" s="21" t="s">
        <v>38</v>
      </c>
      <c r="Z4" s="15" t="s">
        <v>66</v>
      </c>
      <c r="AA4" s="25" t="s">
        <v>67</v>
      </c>
      <c r="AB4" s="26" t="s">
        <v>68</v>
      </c>
    </row>
    <row r="5" spans="1:28" x14ac:dyDescent="0.35">
      <c r="A5" s="22" t="s">
        <v>39</v>
      </c>
      <c r="B5" s="18">
        <v>2.679675</v>
      </c>
      <c r="C5" s="18">
        <v>24.644973</v>
      </c>
      <c r="D5" s="18">
        <v>35.826850999999998</v>
      </c>
      <c r="E5" s="23">
        <f>B5+40%*C5+40%*D5</f>
        <v>26.868404599999998</v>
      </c>
      <c r="F5" s="23">
        <f>B5+75%*C5+D5</f>
        <v>56.990255750000003</v>
      </c>
      <c r="G5" s="23">
        <f>45%*C5+D5</f>
        <v>46.917088849999999</v>
      </c>
      <c r="I5" s="23">
        <f>B5+Variances!$H$5</f>
        <v>2.8591418181924793</v>
      </c>
      <c r="J5" s="23">
        <f>C5+Variances!$H$6</f>
        <v>24.992732749749408</v>
      </c>
      <c r="K5" s="23">
        <f>D5+Variances!$H$7</f>
        <v>36.04962443205811</v>
      </c>
      <c r="L5" s="23">
        <f>I5+40%*J5+40%*K5</f>
        <v>27.276084690915489</v>
      </c>
      <c r="M5" s="23">
        <f>I5+75%*J5+K5</f>
        <v>57.653315812562646</v>
      </c>
      <c r="N5" s="23">
        <f>45%*J5+K5</f>
        <v>47.296354169445344</v>
      </c>
      <c r="P5" s="23">
        <f>B5+Variances!$H$26</f>
        <v>2.9175013420357878</v>
      </c>
      <c r="Q5" s="23">
        <f>C5+Variances!$H$27</f>
        <v>24.901059828982106</v>
      </c>
      <c r="R5" s="23">
        <f>D5+Variances!$H$28</f>
        <v>36.082937828982104</v>
      </c>
      <c r="S5" s="23">
        <f>P5+40%*Q5+40%*R5</f>
        <v>27.311100405221474</v>
      </c>
      <c r="T5" s="23">
        <f>P5+75%*Q5+R5</f>
        <v>57.676234042754473</v>
      </c>
      <c r="U5" s="23">
        <f>45%*Q5+R5</f>
        <v>47.288414752024053</v>
      </c>
      <c r="W5" s="23">
        <f>B5+Variances!$H$37</f>
        <v>3.0736696106610717</v>
      </c>
      <c r="X5" s="23">
        <f>C5+Variances!$H$38</f>
        <v>24.809829242964081</v>
      </c>
      <c r="Y5" s="23">
        <f>D5+Variances!$H$39</f>
        <v>36.018000146374845</v>
      </c>
      <c r="Z5" s="23">
        <f>W5+40%*X5+40%*Y5</f>
        <v>27.404801366396644</v>
      </c>
      <c r="AA5" s="23">
        <f>W5+75%*X5+Y5</f>
        <v>57.699041689258976</v>
      </c>
      <c r="AB5" s="23">
        <f>45%*X5+Y5</f>
        <v>47.182423305708681</v>
      </c>
    </row>
    <row r="6" spans="1:28" x14ac:dyDescent="0.35">
      <c r="A6" s="22" t="s">
        <v>40</v>
      </c>
      <c r="B6" s="19">
        <v>0.81459599999999999</v>
      </c>
      <c r="C6" s="19">
        <v>24.644808000000001</v>
      </c>
      <c r="D6" s="19">
        <v>27.519831</v>
      </c>
      <c r="E6" s="24">
        <f t="shared" ref="E6:E31" si="0">B6+40%*C6+40%*D6</f>
        <v>21.680451600000005</v>
      </c>
      <c r="F6" s="24">
        <f t="shared" ref="F6:F31" si="1">B6+75%*C6+D6</f>
        <v>46.818033</v>
      </c>
      <c r="G6" s="24">
        <f t="shared" ref="G6:G31" si="2">45%*C6+D6</f>
        <v>38.6099946</v>
      </c>
      <c r="I6" s="23">
        <f>B6+Variances!$H$5</f>
        <v>0.9940628181924791</v>
      </c>
      <c r="J6" s="23">
        <f>C6+Variances!$H$6</f>
        <v>24.992567749749409</v>
      </c>
      <c r="K6" s="23">
        <f>D6+Variances!$H$7</f>
        <v>27.742604432058112</v>
      </c>
      <c r="L6" s="24">
        <f t="shared" ref="L6:L31" si="3">I6+40%*J6+40%*K6</f>
        <v>22.088131690915489</v>
      </c>
      <c r="M6" s="24">
        <f t="shared" ref="M6:M31" si="4">I6+75%*J6+K6</f>
        <v>47.48109306256265</v>
      </c>
      <c r="N6" s="24">
        <f t="shared" ref="N6:N31" si="5">45%*J6+K6</f>
        <v>38.989259919445345</v>
      </c>
      <c r="P6" s="23">
        <f>B6+Variances!$H$26</f>
        <v>1.0524223420357877</v>
      </c>
      <c r="Q6" s="23">
        <f>C6+Variances!$H$27</f>
        <v>24.900894828982107</v>
      </c>
      <c r="R6" s="23">
        <f>D6+Variances!$H$28</f>
        <v>27.775917828982106</v>
      </c>
      <c r="S6" s="24">
        <f t="shared" ref="S6:S31" si="6">P6+40%*Q6+40%*R6</f>
        <v>22.123147405221474</v>
      </c>
      <c r="T6" s="24">
        <f t="shared" ref="T6:T31" si="7">P6+75%*Q6+R6</f>
        <v>47.50401129275447</v>
      </c>
      <c r="U6" s="24">
        <f t="shared" ref="U6:U31" si="8">45%*Q6+R6</f>
        <v>38.981320502024055</v>
      </c>
      <c r="W6" s="23">
        <f>B6+Variances!$H$37</f>
        <v>1.2085906106610715</v>
      </c>
      <c r="X6" s="23">
        <f>C6+Variances!$H$38</f>
        <v>24.809664242964082</v>
      </c>
      <c r="Y6" s="23">
        <f>D6+Variances!$H$39</f>
        <v>27.710980146374848</v>
      </c>
      <c r="Z6" s="24">
        <f t="shared" ref="Z6:Z31" si="9">W6+40%*X6+40%*Y6</f>
        <v>22.216848366396643</v>
      </c>
      <c r="AA6" s="24">
        <f t="shared" ref="AA6:AA31" si="10">W6+75%*X6+Y6</f>
        <v>47.52681893925898</v>
      </c>
      <c r="AB6" s="24">
        <f t="shared" ref="AB6:AB31" si="11">45%*X6+Y6</f>
        <v>38.875329055708683</v>
      </c>
    </row>
    <row r="7" spans="1:28" x14ac:dyDescent="0.35">
      <c r="A7" s="22" t="s">
        <v>41</v>
      </c>
      <c r="B7" s="18">
        <v>3.4971420000000002</v>
      </c>
      <c r="C7" s="18">
        <v>23.500802</v>
      </c>
      <c r="D7" s="18">
        <v>30.917812999999999</v>
      </c>
      <c r="E7" s="23">
        <f t="shared" si="0"/>
        <v>25.264588000000003</v>
      </c>
      <c r="F7" s="23">
        <f t="shared" si="1"/>
        <v>52.040556500000001</v>
      </c>
      <c r="G7" s="23">
        <f t="shared" si="2"/>
        <v>41.493173900000002</v>
      </c>
      <c r="I7" s="23">
        <f>B7+Variances!$H$5</f>
        <v>3.6766088181924794</v>
      </c>
      <c r="J7" s="23">
        <f>C7+Variances!$H$6</f>
        <v>23.848561749749408</v>
      </c>
      <c r="K7" s="23">
        <f>D7+Variances!$H$7</f>
        <v>31.140586432058111</v>
      </c>
      <c r="L7" s="23">
        <f t="shared" si="3"/>
        <v>25.672268090915487</v>
      </c>
      <c r="M7" s="23">
        <f t="shared" si="4"/>
        <v>52.703616562562644</v>
      </c>
      <c r="N7" s="23">
        <f t="shared" si="5"/>
        <v>41.872439219445347</v>
      </c>
      <c r="P7" s="23">
        <f>B7+Variances!$H$26</f>
        <v>3.734968342035788</v>
      </c>
      <c r="Q7" s="23">
        <f>C7+Variances!$H$27</f>
        <v>23.756888828982106</v>
      </c>
      <c r="R7" s="23">
        <f>D7+Variances!$H$28</f>
        <v>31.173899828982105</v>
      </c>
      <c r="S7" s="23">
        <f t="shared" si="6"/>
        <v>25.707283805221472</v>
      </c>
      <c r="T7" s="23">
        <f t="shared" si="7"/>
        <v>52.726534792754471</v>
      </c>
      <c r="U7" s="23">
        <f t="shared" si="8"/>
        <v>41.864499802024056</v>
      </c>
      <c r="W7" s="23">
        <f>B7+Variances!$H$37</f>
        <v>3.8911366106610719</v>
      </c>
      <c r="X7" s="23">
        <f>C7+Variances!$H$38</f>
        <v>23.665658242964081</v>
      </c>
      <c r="Y7" s="23">
        <f>D7+Variances!$H$39</f>
        <v>31.108962146374846</v>
      </c>
      <c r="Z7" s="23">
        <f t="shared" si="9"/>
        <v>25.800984766396645</v>
      </c>
      <c r="AA7" s="23">
        <f t="shared" si="10"/>
        <v>52.749342439258982</v>
      </c>
      <c r="AB7" s="23">
        <f t="shared" si="11"/>
        <v>41.758508355708685</v>
      </c>
    </row>
    <row r="8" spans="1:28" x14ac:dyDescent="0.35">
      <c r="A8" s="22" t="s">
        <v>42</v>
      </c>
      <c r="B8" s="19">
        <v>3.3849100000000001</v>
      </c>
      <c r="C8" s="19">
        <v>23.500802</v>
      </c>
      <c r="D8" s="19">
        <v>40.489507000000003</v>
      </c>
      <c r="E8" s="24">
        <f t="shared" si="0"/>
        <v>28.981033600000004</v>
      </c>
      <c r="F8" s="24">
        <f t="shared" si="1"/>
        <v>61.50001850000001</v>
      </c>
      <c r="G8" s="24">
        <f t="shared" si="2"/>
        <v>51.064867900000003</v>
      </c>
      <c r="I8" s="23">
        <f>B8+Variances!$H$5</f>
        <v>3.5643768181924793</v>
      </c>
      <c r="J8" s="23">
        <f>C8+Variances!$H$6</f>
        <v>23.848561749749408</v>
      </c>
      <c r="K8" s="23">
        <f>D8+Variances!$H$7</f>
        <v>40.712280432058115</v>
      </c>
      <c r="L8" s="24">
        <f t="shared" si="3"/>
        <v>29.388713690915491</v>
      </c>
      <c r="M8" s="24">
        <f t="shared" si="4"/>
        <v>62.163078562562646</v>
      </c>
      <c r="N8" s="24">
        <f t="shared" si="5"/>
        <v>51.444133219445348</v>
      </c>
      <c r="P8" s="23">
        <f>B8+Variances!$H$26</f>
        <v>3.6227363420357879</v>
      </c>
      <c r="Q8" s="23">
        <f>C8+Variances!$H$27</f>
        <v>23.756888828982106</v>
      </c>
      <c r="R8" s="23">
        <f>D8+Variances!$H$28</f>
        <v>40.745593828982109</v>
      </c>
      <c r="S8" s="24">
        <f t="shared" si="6"/>
        <v>29.423729405221472</v>
      </c>
      <c r="T8" s="24">
        <f t="shared" si="7"/>
        <v>62.185996792754473</v>
      </c>
      <c r="U8" s="24">
        <f t="shared" si="8"/>
        <v>51.436193802024057</v>
      </c>
      <c r="W8" s="23">
        <f>B8+Variances!$H$37</f>
        <v>3.7789046106610718</v>
      </c>
      <c r="X8" s="23">
        <f>C8+Variances!$H$38</f>
        <v>23.665658242964081</v>
      </c>
      <c r="Y8" s="23">
        <f>D8+Variances!$H$39</f>
        <v>40.680656146374851</v>
      </c>
      <c r="Z8" s="24">
        <f t="shared" si="9"/>
        <v>29.517430366396646</v>
      </c>
      <c r="AA8" s="24">
        <f t="shared" si="10"/>
        <v>62.208804439258984</v>
      </c>
      <c r="AB8" s="24">
        <f t="shared" si="11"/>
        <v>51.330202355708686</v>
      </c>
    </row>
    <row r="9" spans="1:28" x14ac:dyDescent="0.35">
      <c r="A9" s="22" t="s">
        <v>43</v>
      </c>
      <c r="B9" s="18">
        <v>2.7697539999999998</v>
      </c>
      <c r="C9" s="18">
        <v>22.28163</v>
      </c>
      <c r="D9" s="18">
        <v>25.058021</v>
      </c>
      <c r="E9" s="23">
        <f t="shared" si="0"/>
        <v>21.705614400000002</v>
      </c>
      <c r="F9" s="23">
        <f t="shared" si="1"/>
        <v>44.538997499999994</v>
      </c>
      <c r="G9" s="23">
        <f t="shared" si="2"/>
        <v>35.084754500000003</v>
      </c>
      <c r="I9" s="23">
        <f>B9+Variances!$H$5</f>
        <v>2.9492208181924791</v>
      </c>
      <c r="J9" s="23">
        <f>C9+Variances!$H$6</f>
        <v>22.629389749749407</v>
      </c>
      <c r="K9" s="23">
        <f>D9+Variances!$H$7</f>
        <v>25.280794432058112</v>
      </c>
      <c r="L9" s="23">
        <f t="shared" si="3"/>
        <v>22.113294490915489</v>
      </c>
      <c r="M9" s="23">
        <f t="shared" si="4"/>
        <v>45.202057562562644</v>
      </c>
      <c r="N9" s="23">
        <f t="shared" si="5"/>
        <v>35.464019819445348</v>
      </c>
      <c r="P9" s="23">
        <f>B9+Variances!$H$26</f>
        <v>3.0075803420357876</v>
      </c>
      <c r="Q9" s="23">
        <f>C9+Variances!$H$27</f>
        <v>22.537716828982106</v>
      </c>
      <c r="R9" s="23">
        <f>D9+Variances!$H$28</f>
        <v>25.314107828982106</v>
      </c>
      <c r="S9" s="23">
        <f t="shared" si="6"/>
        <v>22.148310205221474</v>
      </c>
      <c r="T9" s="23">
        <f t="shared" si="7"/>
        <v>45.224975792754478</v>
      </c>
      <c r="U9" s="23">
        <f t="shared" si="8"/>
        <v>35.456080402024057</v>
      </c>
      <c r="W9" s="23">
        <f>B9+Variances!$H$37</f>
        <v>3.1637486106610715</v>
      </c>
      <c r="X9" s="23">
        <f>C9+Variances!$H$38</f>
        <v>22.446486242964081</v>
      </c>
      <c r="Y9" s="23">
        <f>D9+Variances!$H$39</f>
        <v>25.249170146374848</v>
      </c>
      <c r="Z9" s="23">
        <f t="shared" si="9"/>
        <v>22.242011166396644</v>
      </c>
      <c r="AA9" s="23">
        <f t="shared" si="10"/>
        <v>45.247783439258981</v>
      </c>
      <c r="AB9" s="23">
        <f t="shared" si="11"/>
        <v>35.350088955708685</v>
      </c>
    </row>
    <row r="10" spans="1:28" x14ac:dyDescent="0.35">
      <c r="A10" s="22" t="s">
        <v>44</v>
      </c>
      <c r="B10" s="19">
        <v>4.0848820000000003</v>
      </c>
      <c r="C10" s="19">
        <v>22.014115</v>
      </c>
      <c r="D10" s="19">
        <v>23.585058</v>
      </c>
      <c r="E10" s="24">
        <f t="shared" si="0"/>
        <v>22.324551200000002</v>
      </c>
      <c r="F10" s="24">
        <f t="shared" si="1"/>
        <v>44.18052625</v>
      </c>
      <c r="G10" s="24">
        <f t="shared" si="2"/>
        <v>33.491409750000003</v>
      </c>
      <c r="I10" s="23">
        <f>B10+Variances!$H$5</f>
        <v>4.2643488181924791</v>
      </c>
      <c r="J10" s="23">
        <f>C10+Variances!$H$6</f>
        <v>22.361874749749408</v>
      </c>
      <c r="K10" s="23">
        <f>D10+Variances!$H$7</f>
        <v>23.807831432058112</v>
      </c>
      <c r="L10" s="24">
        <f t="shared" si="3"/>
        <v>22.732231290915486</v>
      </c>
      <c r="M10" s="24">
        <f t="shared" si="4"/>
        <v>44.84358631256265</v>
      </c>
      <c r="N10" s="24">
        <f t="shared" si="5"/>
        <v>33.870675069445348</v>
      </c>
      <c r="P10" s="23">
        <f>B10+Variances!$H$26</f>
        <v>4.3227083420357877</v>
      </c>
      <c r="Q10" s="23">
        <f>C10+Variances!$H$27</f>
        <v>22.270201828982106</v>
      </c>
      <c r="R10" s="23">
        <f>D10+Variances!$H$28</f>
        <v>23.841144828982106</v>
      </c>
      <c r="S10" s="24">
        <f t="shared" si="6"/>
        <v>22.767247005221474</v>
      </c>
      <c r="T10" s="24">
        <f t="shared" si="7"/>
        <v>44.86650454275447</v>
      </c>
      <c r="U10" s="24">
        <f t="shared" si="8"/>
        <v>33.862735652024057</v>
      </c>
      <c r="W10" s="23">
        <f>B10+Variances!$H$37</f>
        <v>4.4788766106610716</v>
      </c>
      <c r="X10" s="23">
        <f>C10+Variances!$H$38</f>
        <v>22.178971242964082</v>
      </c>
      <c r="Y10" s="23">
        <f>D10+Variances!$H$39</f>
        <v>23.776207146374848</v>
      </c>
      <c r="Z10" s="24">
        <f t="shared" si="9"/>
        <v>22.860947966396644</v>
      </c>
      <c r="AA10" s="24">
        <f t="shared" si="10"/>
        <v>44.88931218925898</v>
      </c>
      <c r="AB10" s="24">
        <f t="shared" si="11"/>
        <v>33.756744205708685</v>
      </c>
    </row>
    <row r="11" spans="1:28" x14ac:dyDescent="0.35">
      <c r="A11" s="22" t="s">
        <v>45</v>
      </c>
      <c r="B11" s="18">
        <v>2.3790800000000001</v>
      </c>
      <c r="C11" s="18">
        <v>21.443764999999999</v>
      </c>
      <c r="D11" s="18">
        <v>32.698962999999999</v>
      </c>
      <c r="E11" s="23">
        <f t="shared" si="0"/>
        <v>24.036171199999998</v>
      </c>
      <c r="F11" s="23">
        <f t="shared" si="1"/>
        <v>51.160866749999997</v>
      </c>
      <c r="G11" s="23">
        <f t="shared" si="2"/>
        <v>42.348657250000002</v>
      </c>
      <c r="I11" s="23">
        <f>B11+Variances!$H$5</f>
        <v>2.5585468181924793</v>
      </c>
      <c r="J11" s="23">
        <f>C11+Variances!$H$6</f>
        <v>21.791524749749406</v>
      </c>
      <c r="K11" s="23">
        <f>D11+Variances!$H$7</f>
        <v>32.921736432058111</v>
      </c>
      <c r="L11" s="23">
        <f t="shared" si="3"/>
        <v>24.443851290915489</v>
      </c>
      <c r="M11" s="23">
        <f t="shared" si="4"/>
        <v>51.823926812562647</v>
      </c>
      <c r="N11" s="23">
        <f t="shared" si="5"/>
        <v>42.72792256944534</v>
      </c>
      <c r="P11" s="23">
        <f>B11+Variances!$H$26</f>
        <v>2.6169063420357879</v>
      </c>
      <c r="Q11" s="23">
        <f>C11+Variances!$H$27</f>
        <v>21.699851828982105</v>
      </c>
      <c r="R11" s="23">
        <f>D11+Variances!$H$28</f>
        <v>32.955049828982105</v>
      </c>
      <c r="S11" s="23">
        <f t="shared" si="6"/>
        <v>24.478867005221474</v>
      </c>
      <c r="T11" s="23">
        <f t="shared" si="7"/>
        <v>51.846845042754467</v>
      </c>
      <c r="U11" s="23">
        <f t="shared" si="8"/>
        <v>42.719983152024056</v>
      </c>
      <c r="W11" s="23">
        <f>B11+Variances!$H$37</f>
        <v>2.7730746106610717</v>
      </c>
      <c r="X11" s="23">
        <f>C11+Variances!$H$38</f>
        <v>21.60862124296408</v>
      </c>
      <c r="Y11" s="23">
        <f>D11+Variances!$H$39</f>
        <v>32.890112146374847</v>
      </c>
      <c r="Z11" s="23">
        <f t="shared" si="9"/>
        <v>24.572567966396644</v>
      </c>
      <c r="AA11" s="23">
        <f t="shared" si="10"/>
        <v>51.869652689258984</v>
      </c>
      <c r="AB11" s="23">
        <f t="shared" si="11"/>
        <v>42.613991705708685</v>
      </c>
    </row>
    <row r="12" spans="1:28" x14ac:dyDescent="0.35">
      <c r="A12" s="22" t="s">
        <v>46</v>
      </c>
      <c r="B12" s="19">
        <v>3.5292690000000002</v>
      </c>
      <c r="C12" s="19">
        <v>21.443764999999999</v>
      </c>
      <c r="D12" s="19">
        <v>20.420804</v>
      </c>
      <c r="E12" s="24">
        <f t="shared" si="0"/>
        <v>20.275096599999998</v>
      </c>
      <c r="F12" s="24">
        <f t="shared" si="1"/>
        <v>40.032896749999999</v>
      </c>
      <c r="G12" s="24">
        <f t="shared" si="2"/>
        <v>30.07049825</v>
      </c>
      <c r="I12" s="23">
        <f>B12+Variances!$H$5</f>
        <v>3.7087358181924794</v>
      </c>
      <c r="J12" s="23">
        <f>C12+Variances!$H$6</f>
        <v>21.791524749749406</v>
      </c>
      <c r="K12" s="23">
        <f>D12+Variances!$H$7</f>
        <v>20.643577432058112</v>
      </c>
      <c r="L12" s="24">
        <f t="shared" si="3"/>
        <v>20.682776690915489</v>
      </c>
      <c r="M12" s="24">
        <f t="shared" si="4"/>
        <v>40.695956812562642</v>
      </c>
      <c r="N12" s="24">
        <f t="shared" si="5"/>
        <v>30.449763569445345</v>
      </c>
      <c r="P12" s="23">
        <f>B12+Variances!$H$26</f>
        <v>3.767095342035788</v>
      </c>
      <c r="Q12" s="23">
        <f>C12+Variances!$H$27</f>
        <v>21.699851828982105</v>
      </c>
      <c r="R12" s="23">
        <f>D12+Variances!$H$28</f>
        <v>20.676890828982106</v>
      </c>
      <c r="S12" s="24">
        <f t="shared" si="6"/>
        <v>20.717792405221473</v>
      </c>
      <c r="T12" s="24">
        <f t="shared" si="7"/>
        <v>40.718875042754476</v>
      </c>
      <c r="U12" s="24">
        <f t="shared" si="8"/>
        <v>30.441824152024054</v>
      </c>
      <c r="W12" s="23">
        <f>B12+Variances!$H$37</f>
        <v>3.9232636106610719</v>
      </c>
      <c r="X12" s="23">
        <f>C12+Variances!$H$38</f>
        <v>21.60862124296408</v>
      </c>
      <c r="Y12" s="23">
        <f>D12+Variances!$H$39</f>
        <v>20.611953146374848</v>
      </c>
      <c r="Z12" s="24">
        <f t="shared" si="9"/>
        <v>20.811493366396647</v>
      </c>
      <c r="AA12" s="24">
        <f t="shared" si="10"/>
        <v>40.74168268925898</v>
      </c>
      <c r="AB12" s="24">
        <f t="shared" si="11"/>
        <v>30.335832705708683</v>
      </c>
    </row>
    <row r="13" spans="1:28" x14ac:dyDescent="0.35">
      <c r="A13" s="22" t="s">
        <v>47</v>
      </c>
      <c r="B13" s="18">
        <v>2.4730050000000001</v>
      </c>
      <c r="C13" s="18">
        <v>21.319275000000001</v>
      </c>
      <c r="D13" s="18">
        <v>19.986711</v>
      </c>
      <c r="E13" s="23">
        <f t="shared" si="0"/>
        <v>18.995399400000004</v>
      </c>
      <c r="F13" s="23">
        <f t="shared" si="1"/>
        <v>38.449172250000004</v>
      </c>
      <c r="G13" s="23">
        <f t="shared" si="2"/>
        <v>29.58038475</v>
      </c>
      <c r="I13" s="23">
        <f>B13+Variances!$H$5</f>
        <v>2.6524718181924793</v>
      </c>
      <c r="J13" s="23">
        <f>C13+Variances!$H$6</f>
        <v>21.667034749749408</v>
      </c>
      <c r="K13" s="23">
        <f>D13+Variances!$H$7</f>
        <v>20.209484432058112</v>
      </c>
      <c r="L13" s="23">
        <f t="shared" si="3"/>
        <v>19.403079490915488</v>
      </c>
      <c r="M13" s="23">
        <f t="shared" si="4"/>
        <v>39.112232312562647</v>
      </c>
      <c r="N13" s="23">
        <f t="shared" si="5"/>
        <v>29.959650069445345</v>
      </c>
      <c r="P13" s="23">
        <f>B13+Variances!$H$26</f>
        <v>2.7108313420357879</v>
      </c>
      <c r="Q13" s="23">
        <f>C13+Variances!$H$27</f>
        <v>21.575361828982107</v>
      </c>
      <c r="R13" s="23">
        <f>D13+Variances!$H$28</f>
        <v>20.242797828982106</v>
      </c>
      <c r="S13" s="23">
        <f t="shared" si="6"/>
        <v>19.438095205221472</v>
      </c>
      <c r="T13" s="23">
        <f t="shared" si="7"/>
        <v>39.135150542754474</v>
      </c>
      <c r="U13" s="23">
        <f t="shared" si="8"/>
        <v>29.951710652024055</v>
      </c>
      <c r="W13" s="23">
        <f>B13+Variances!$H$37</f>
        <v>2.8669996106610718</v>
      </c>
      <c r="X13" s="23">
        <f>C13+Variances!$H$38</f>
        <v>21.484131242964082</v>
      </c>
      <c r="Y13" s="23">
        <f>D13+Variances!$H$39</f>
        <v>20.177860146374847</v>
      </c>
      <c r="Z13" s="23">
        <f t="shared" si="9"/>
        <v>19.531796166396646</v>
      </c>
      <c r="AA13" s="23">
        <f t="shared" si="10"/>
        <v>39.157958189258977</v>
      </c>
      <c r="AB13" s="23">
        <f t="shared" si="11"/>
        <v>29.845719205708683</v>
      </c>
    </row>
    <row r="14" spans="1:28" x14ac:dyDescent="0.35">
      <c r="A14" s="22" t="s">
        <v>48</v>
      </c>
      <c r="B14" s="19">
        <v>1.217347</v>
      </c>
      <c r="C14" s="19">
        <v>20.824839999999998</v>
      </c>
      <c r="D14" s="19">
        <v>19.344626999999999</v>
      </c>
      <c r="E14" s="24">
        <f t="shared" si="0"/>
        <v>17.285133800000001</v>
      </c>
      <c r="F14" s="24">
        <f t="shared" si="1"/>
        <v>36.180604000000002</v>
      </c>
      <c r="G14" s="24">
        <f t="shared" si="2"/>
        <v>28.715804999999996</v>
      </c>
      <c r="I14" s="23">
        <f>B14+Variances!$H$5</f>
        <v>1.3968138181924792</v>
      </c>
      <c r="J14" s="23">
        <f>C14+Variances!$H$6</f>
        <v>21.172599749749406</v>
      </c>
      <c r="K14" s="23">
        <f>D14+Variances!$H$7</f>
        <v>19.567400432058111</v>
      </c>
      <c r="L14" s="24">
        <f t="shared" si="3"/>
        <v>17.692813890915488</v>
      </c>
      <c r="M14" s="24">
        <f t="shared" si="4"/>
        <v>36.843664062562645</v>
      </c>
      <c r="N14" s="24">
        <f t="shared" si="5"/>
        <v>29.095070319445345</v>
      </c>
      <c r="P14" s="23">
        <f>B14+Variances!$H$26</f>
        <v>1.4551733420357875</v>
      </c>
      <c r="Q14" s="23">
        <f>C14+Variances!$H$27</f>
        <v>21.080926828982104</v>
      </c>
      <c r="R14" s="23">
        <f>D14+Variances!$H$28</f>
        <v>19.600713828982105</v>
      </c>
      <c r="S14" s="24">
        <f t="shared" si="6"/>
        <v>17.727829605221473</v>
      </c>
      <c r="T14" s="24">
        <f t="shared" si="7"/>
        <v>36.866582292754472</v>
      </c>
      <c r="U14" s="24">
        <f t="shared" si="8"/>
        <v>29.08713090202405</v>
      </c>
      <c r="W14" s="23">
        <f>B14+Variances!$H$37</f>
        <v>1.6113416106610716</v>
      </c>
      <c r="X14" s="23">
        <f>C14+Variances!$H$38</f>
        <v>20.989696242964079</v>
      </c>
      <c r="Y14" s="23">
        <f>D14+Variances!$H$39</f>
        <v>19.535776146374847</v>
      </c>
      <c r="Z14" s="24">
        <f t="shared" si="9"/>
        <v>17.821530566396643</v>
      </c>
      <c r="AA14" s="24">
        <f t="shared" si="10"/>
        <v>36.889389939258976</v>
      </c>
      <c r="AB14" s="24">
        <f t="shared" si="11"/>
        <v>28.981139455708682</v>
      </c>
    </row>
    <row r="15" spans="1:28" x14ac:dyDescent="0.35">
      <c r="A15" s="22" t="s">
        <v>49</v>
      </c>
      <c r="B15" s="18">
        <v>1.9849509999999999</v>
      </c>
      <c r="C15" s="18">
        <v>20.824839999999998</v>
      </c>
      <c r="D15" s="18">
        <v>14.717409999999999</v>
      </c>
      <c r="E15" s="23">
        <f t="shared" si="0"/>
        <v>16.201851000000001</v>
      </c>
      <c r="F15" s="23">
        <f t="shared" si="1"/>
        <v>32.320990999999999</v>
      </c>
      <c r="G15" s="23">
        <f t="shared" si="2"/>
        <v>24.088587999999998</v>
      </c>
      <c r="I15" s="23">
        <f>B15+Variances!$H$5</f>
        <v>2.1644178181924789</v>
      </c>
      <c r="J15" s="23">
        <f>C15+Variances!$H$6</f>
        <v>21.172599749749406</v>
      </c>
      <c r="K15" s="23">
        <f>D15+Variances!$H$7</f>
        <v>14.940183432058113</v>
      </c>
      <c r="L15" s="23">
        <f t="shared" si="3"/>
        <v>16.609531090915489</v>
      </c>
      <c r="M15" s="23">
        <f t="shared" si="4"/>
        <v>32.984051062562642</v>
      </c>
      <c r="N15" s="23">
        <f t="shared" si="5"/>
        <v>24.467853319445346</v>
      </c>
      <c r="P15" s="23">
        <f>B15+Variances!$H$26</f>
        <v>2.2227773420357875</v>
      </c>
      <c r="Q15" s="23">
        <f>C15+Variances!$H$27</f>
        <v>21.080926828982104</v>
      </c>
      <c r="R15" s="23">
        <f>D15+Variances!$H$28</f>
        <v>14.973496828982105</v>
      </c>
      <c r="S15" s="23">
        <f t="shared" si="6"/>
        <v>16.644546805221474</v>
      </c>
      <c r="T15" s="23">
        <f t="shared" si="7"/>
        <v>33.006969292754469</v>
      </c>
      <c r="U15" s="23">
        <f t="shared" si="8"/>
        <v>24.459913902024052</v>
      </c>
      <c r="W15" s="23">
        <f>B15+Variances!$H$37</f>
        <v>2.3789456106610718</v>
      </c>
      <c r="X15" s="23">
        <f>C15+Variances!$H$38</f>
        <v>20.989696242964079</v>
      </c>
      <c r="Y15" s="23">
        <f>D15+Variances!$H$39</f>
        <v>14.908559146374847</v>
      </c>
      <c r="Z15" s="23">
        <f t="shared" si="9"/>
        <v>16.738247766396643</v>
      </c>
      <c r="AA15" s="23">
        <f t="shared" si="10"/>
        <v>33.02977693925898</v>
      </c>
      <c r="AB15" s="23">
        <f t="shared" si="11"/>
        <v>24.353922455708684</v>
      </c>
    </row>
    <row r="16" spans="1:28" x14ac:dyDescent="0.35">
      <c r="A16" s="22" t="s">
        <v>50</v>
      </c>
      <c r="B16" s="19">
        <v>0.87012599999999996</v>
      </c>
      <c r="C16" s="19">
        <v>15.49728</v>
      </c>
      <c r="D16" s="19">
        <v>12.147145999999999</v>
      </c>
      <c r="E16" s="24">
        <f t="shared" si="0"/>
        <v>11.9278964</v>
      </c>
      <c r="F16" s="24">
        <f t="shared" si="1"/>
        <v>24.640231999999997</v>
      </c>
      <c r="G16" s="24">
        <f t="shared" si="2"/>
        <v>19.120922</v>
      </c>
      <c r="I16" s="23">
        <f>B16+Variances!$H$5</f>
        <v>1.0495928181924792</v>
      </c>
      <c r="J16" s="23">
        <f>C16+Variances!$H$6</f>
        <v>15.845039749749407</v>
      </c>
      <c r="K16" s="23">
        <f>D16+Variances!$H$7</f>
        <v>12.369919432058113</v>
      </c>
      <c r="L16" s="24">
        <f t="shared" si="3"/>
        <v>12.335576490915487</v>
      </c>
      <c r="M16" s="24">
        <f t="shared" si="4"/>
        <v>25.303292062562647</v>
      </c>
      <c r="N16" s="24">
        <f t="shared" si="5"/>
        <v>19.500187319445345</v>
      </c>
      <c r="P16" s="23">
        <f>B16+Variances!$H$26</f>
        <v>1.1079523420357875</v>
      </c>
      <c r="Q16" s="23">
        <f>C16+Variances!$H$27</f>
        <v>15.753366828982106</v>
      </c>
      <c r="R16" s="23">
        <f>D16+Variances!$H$28</f>
        <v>12.403232828982105</v>
      </c>
      <c r="S16" s="24">
        <f t="shared" si="6"/>
        <v>12.370592205221474</v>
      </c>
      <c r="T16" s="24">
        <f t="shared" si="7"/>
        <v>25.326210292754471</v>
      </c>
      <c r="U16" s="24">
        <f t="shared" si="8"/>
        <v>19.492247902024054</v>
      </c>
      <c r="W16" s="23">
        <f>B16+Variances!$H$37</f>
        <v>1.2641206106610716</v>
      </c>
      <c r="X16" s="23">
        <f>C16+Variances!$H$38</f>
        <v>15.662136242964079</v>
      </c>
      <c r="Y16" s="23">
        <f>D16+Variances!$H$39</f>
        <v>12.338295146374847</v>
      </c>
      <c r="Z16" s="24">
        <f t="shared" si="9"/>
        <v>12.464293166396642</v>
      </c>
      <c r="AA16" s="24">
        <f t="shared" si="10"/>
        <v>25.349017939258978</v>
      </c>
      <c r="AB16" s="24">
        <f t="shared" si="11"/>
        <v>19.386256455708683</v>
      </c>
    </row>
    <row r="17" spans="1:28" x14ac:dyDescent="0.35">
      <c r="A17" s="22" t="s">
        <v>51</v>
      </c>
      <c r="B17" s="18">
        <v>2.8089879999999998</v>
      </c>
      <c r="C17" s="18">
        <v>10.130570000000001</v>
      </c>
      <c r="D17" s="18">
        <v>3.116584</v>
      </c>
      <c r="E17" s="23">
        <f t="shared" si="0"/>
        <v>8.1078496000000015</v>
      </c>
      <c r="F17" s="23">
        <f t="shared" si="1"/>
        <v>13.5234995</v>
      </c>
      <c r="G17" s="23">
        <f t="shared" si="2"/>
        <v>7.6753405000000008</v>
      </c>
      <c r="I17" s="23">
        <f>B17+Variances!$H$5</f>
        <v>2.988454818192479</v>
      </c>
      <c r="J17" s="23">
        <f>C17+Variances!$H$6</f>
        <v>10.478329749749408</v>
      </c>
      <c r="K17" s="23">
        <f>D17+Variances!$H$7</f>
        <v>3.3393574320581134</v>
      </c>
      <c r="L17" s="23">
        <f t="shared" si="3"/>
        <v>8.5155296909154874</v>
      </c>
      <c r="M17" s="23">
        <f t="shared" si="4"/>
        <v>14.186559562562648</v>
      </c>
      <c r="N17" s="23">
        <f t="shared" si="5"/>
        <v>8.0546058194453458</v>
      </c>
      <c r="P17" s="23">
        <f>B17+Variances!$H$26</f>
        <v>3.0468143420357876</v>
      </c>
      <c r="Q17" s="23">
        <f>C17+Variances!$H$27</f>
        <v>10.386656828982106</v>
      </c>
      <c r="R17" s="23">
        <f>D17+Variances!$H$28</f>
        <v>3.3726708289821064</v>
      </c>
      <c r="S17" s="23">
        <f t="shared" si="6"/>
        <v>8.550545405221472</v>
      </c>
      <c r="T17" s="23">
        <f t="shared" si="7"/>
        <v>14.209477792754473</v>
      </c>
      <c r="U17" s="23">
        <f t="shared" si="8"/>
        <v>8.046666402024055</v>
      </c>
      <c r="W17" s="23">
        <f>B17+Variances!$H$37</f>
        <v>3.2029826106610715</v>
      </c>
      <c r="X17" s="23">
        <f>C17+Variances!$H$38</f>
        <v>10.29542624296408</v>
      </c>
      <c r="Y17" s="23">
        <f>D17+Variances!$H$39</f>
        <v>3.3077331463748485</v>
      </c>
      <c r="Z17" s="23">
        <f t="shared" si="9"/>
        <v>8.6442463663966436</v>
      </c>
      <c r="AA17" s="23">
        <f t="shared" si="10"/>
        <v>14.23228543925898</v>
      </c>
      <c r="AB17" s="23">
        <f t="shared" si="11"/>
        <v>7.9406749557086851</v>
      </c>
    </row>
    <row r="18" spans="1:28" x14ac:dyDescent="0.35">
      <c r="A18" s="22" t="s">
        <v>52</v>
      </c>
      <c r="B18" s="19">
        <v>0.32854499999999998</v>
      </c>
      <c r="C18" s="19">
        <v>10.130570000000001</v>
      </c>
      <c r="D18" s="19">
        <v>4.3457369999999997</v>
      </c>
      <c r="E18" s="24">
        <f t="shared" si="0"/>
        <v>6.1190678000000007</v>
      </c>
      <c r="F18" s="24">
        <f t="shared" si="1"/>
        <v>12.272209500000001</v>
      </c>
      <c r="G18" s="24">
        <f t="shared" si="2"/>
        <v>8.9044935000000009</v>
      </c>
      <c r="I18" s="23">
        <f>B18+Variances!$H$5</f>
        <v>0.50801181819247909</v>
      </c>
      <c r="J18" s="23">
        <f>C18+Variances!$H$6</f>
        <v>10.478329749749408</v>
      </c>
      <c r="K18" s="23">
        <f>D18+Variances!$H$7</f>
        <v>4.5685104320581127</v>
      </c>
      <c r="L18" s="24">
        <f t="shared" si="3"/>
        <v>6.5267478909154875</v>
      </c>
      <c r="M18" s="24">
        <f t="shared" si="4"/>
        <v>12.935269562562649</v>
      </c>
      <c r="N18" s="24">
        <f t="shared" si="5"/>
        <v>9.283758819445346</v>
      </c>
      <c r="P18" s="23">
        <f>B18+Variances!$H$26</f>
        <v>0.56637134203578765</v>
      </c>
      <c r="Q18" s="23">
        <f>C18+Variances!$H$27</f>
        <v>10.386656828982106</v>
      </c>
      <c r="R18" s="23">
        <f>D18+Variances!$H$28</f>
        <v>4.6018238289821056</v>
      </c>
      <c r="S18" s="24">
        <f t="shared" si="6"/>
        <v>6.5617636052214721</v>
      </c>
      <c r="T18" s="24">
        <f t="shared" si="7"/>
        <v>12.958187792754474</v>
      </c>
      <c r="U18" s="24">
        <f t="shared" si="8"/>
        <v>9.2758194020240534</v>
      </c>
      <c r="W18" s="23">
        <f>B18+Variances!$H$37</f>
        <v>0.72253961066107164</v>
      </c>
      <c r="X18" s="23">
        <f>C18+Variances!$H$38</f>
        <v>10.29542624296408</v>
      </c>
      <c r="Y18" s="23">
        <f>D18+Variances!$H$39</f>
        <v>4.5368861463748482</v>
      </c>
      <c r="Z18" s="24">
        <f t="shared" si="9"/>
        <v>6.6554645663966427</v>
      </c>
      <c r="AA18" s="24">
        <f t="shared" si="10"/>
        <v>12.980995439258979</v>
      </c>
      <c r="AB18" s="24">
        <f t="shared" si="11"/>
        <v>9.1698279557086835</v>
      </c>
    </row>
    <row r="19" spans="1:28" x14ac:dyDescent="0.35">
      <c r="A19" s="22" t="s">
        <v>53</v>
      </c>
      <c r="B19" s="18">
        <v>3.4087000000000001</v>
      </c>
      <c r="C19" s="18">
        <v>6.1459739999999998</v>
      </c>
      <c r="D19" s="18">
        <v>0.31730199999999997</v>
      </c>
      <c r="E19" s="23">
        <f t="shared" si="0"/>
        <v>5.9940103999999996</v>
      </c>
      <c r="F19" s="23">
        <f t="shared" si="1"/>
        <v>8.3354824999999995</v>
      </c>
      <c r="G19" s="23">
        <f t="shared" si="2"/>
        <v>3.0829902999999996</v>
      </c>
      <c r="I19" s="23">
        <f>B19+Variances!$H$5</f>
        <v>3.5881668181924793</v>
      </c>
      <c r="J19" s="23">
        <f>C19+Variances!$H$6</f>
        <v>6.4937337497494072</v>
      </c>
      <c r="K19" s="23">
        <f>D19+Variances!$H$7</f>
        <v>0.54007543205811315</v>
      </c>
      <c r="L19" s="23">
        <f t="shared" si="3"/>
        <v>6.4016904909154881</v>
      </c>
      <c r="M19" s="23">
        <f t="shared" si="4"/>
        <v>8.9985425625626476</v>
      </c>
      <c r="N19" s="23">
        <f t="shared" si="5"/>
        <v>3.4622556194453464</v>
      </c>
      <c r="P19" s="23">
        <f>B19+Variances!$H$26</f>
        <v>3.6465263420357878</v>
      </c>
      <c r="Q19" s="23">
        <f>C19+Variances!$H$27</f>
        <v>6.4020608289821057</v>
      </c>
      <c r="R19" s="23">
        <f>D19+Variances!$H$28</f>
        <v>0.57338882898210619</v>
      </c>
      <c r="S19" s="23">
        <f t="shared" si="6"/>
        <v>6.4367062052214727</v>
      </c>
      <c r="T19" s="23">
        <f t="shared" si="7"/>
        <v>9.021460792754473</v>
      </c>
      <c r="U19" s="23">
        <f t="shared" si="8"/>
        <v>3.4543162020240539</v>
      </c>
      <c r="W19" s="23">
        <f>B19+Variances!$H$37</f>
        <v>3.8026946106610717</v>
      </c>
      <c r="X19" s="23">
        <f>C19+Variances!$H$38</f>
        <v>6.3108302429640801</v>
      </c>
      <c r="Y19" s="23">
        <f>D19+Variances!$H$39</f>
        <v>0.50845114637484845</v>
      </c>
      <c r="Z19" s="23">
        <f t="shared" si="9"/>
        <v>6.5304071663966434</v>
      </c>
      <c r="AA19" s="23">
        <f t="shared" si="10"/>
        <v>9.0442684392589818</v>
      </c>
      <c r="AB19" s="23">
        <f t="shared" si="11"/>
        <v>3.3483247557086848</v>
      </c>
    </row>
    <row r="20" spans="1:28" x14ac:dyDescent="0.35">
      <c r="A20" s="22" t="s">
        <v>54</v>
      </c>
      <c r="B20" s="19">
        <v>1.8696539999999999</v>
      </c>
      <c r="C20" s="19">
        <v>5.4849290000000002</v>
      </c>
      <c r="D20" s="19">
        <v>9.4543000000000002E-2</v>
      </c>
      <c r="E20" s="24">
        <f t="shared" si="0"/>
        <v>4.1014428000000001</v>
      </c>
      <c r="F20" s="24">
        <f t="shared" si="1"/>
        <v>6.0778937499999994</v>
      </c>
      <c r="G20" s="24">
        <f t="shared" si="2"/>
        <v>2.5627610499999998</v>
      </c>
      <c r="I20" s="23">
        <f>B20+Variances!$H$5</f>
        <v>2.0491208181924789</v>
      </c>
      <c r="J20" s="23">
        <f>C20+Variances!$H$6</f>
        <v>5.8326887497494075</v>
      </c>
      <c r="K20" s="23">
        <f>D20+Variances!$H$7</f>
        <v>0.31731643205811322</v>
      </c>
      <c r="L20" s="24">
        <f t="shared" si="3"/>
        <v>4.5091228909154868</v>
      </c>
      <c r="M20" s="24">
        <f t="shared" si="4"/>
        <v>6.7409538125626476</v>
      </c>
      <c r="N20" s="24">
        <f t="shared" si="5"/>
        <v>2.9420263694453466</v>
      </c>
      <c r="P20" s="23">
        <f>B20+Variances!$H$26</f>
        <v>2.1074803420357875</v>
      </c>
      <c r="Q20" s="23">
        <f>C20+Variances!$H$27</f>
        <v>5.7410158289821061</v>
      </c>
      <c r="R20" s="23">
        <f>D20+Variances!$H$28</f>
        <v>0.35062982898210621</v>
      </c>
      <c r="S20" s="24">
        <f t="shared" si="6"/>
        <v>4.5441386052214723</v>
      </c>
      <c r="T20" s="24">
        <f t="shared" si="7"/>
        <v>6.7638720427544738</v>
      </c>
      <c r="U20" s="24">
        <f t="shared" si="8"/>
        <v>2.934086952024054</v>
      </c>
      <c r="W20" s="23">
        <f>B20+Variances!$H$37</f>
        <v>2.2636486106610718</v>
      </c>
      <c r="X20" s="23">
        <f>C20+Variances!$H$38</f>
        <v>5.6497852429640805</v>
      </c>
      <c r="Y20" s="23">
        <f>D20+Variances!$H$39</f>
        <v>0.28569214637484841</v>
      </c>
      <c r="Z20" s="24">
        <f t="shared" si="9"/>
        <v>4.637839566396643</v>
      </c>
      <c r="AA20" s="24">
        <f t="shared" si="10"/>
        <v>6.7866796892589809</v>
      </c>
      <c r="AB20" s="24">
        <f t="shared" si="11"/>
        <v>2.8280955057086845</v>
      </c>
    </row>
    <row r="21" spans="1:28" x14ac:dyDescent="0.35">
      <c r="A21" s="22" t="s">
        <v>55</v>
      </c>
      <c r="B21" s="18">
        <v>0.76947399999999999</v>
      </c>
      <c r="C21" s="18">
        <v>4.0897259999999998</v>
      </c>
      <c r="D21" s="18">
        <v>1.4208999999999999E-2</v>
      </c>
      <c r="E21" s="23">
        <f t="shared" si="0"/>
        <v>2.4110479999999996</v>
      </c>
      <c r="F21" s="23">
        <f t="shared" si="1"/>
        <v>3.8509774999999999</v>
      </c>
      <c r="G21" s="23">
        <f t="shared" si="2"/>
        <v>1.8545856999999999</v>
      </c>
      <c r="I21" s="23">
        <f>B21+Variances!$H$5</f>
        <v>0.94894081819247911</v>
      </c>
      <c r="J21" s="23">
        <f>C21+Variances!$H$6</f>
        <v>4.4374857497494071</v>
      </c>
      <c r="K21" s="23">
        <f>D21+Variances!$H$7</f>
        <v>0.2369824320581132</v>
      </c>
      <c r="L21" s="23">
        <f t="shared" si="3"/>
        <v>2.8187280909154877</v>
      </c>
      <c r="M21" s="23">
        <f t="shared" si="4"/>
        <v>4.5140375625626481</v>
      </c>
      <c r="N21" s="23">
        <f t="shared" si="5"/>
        <v>2.2338510194453463</v>
      </c>
      <c r="P21" s="23">
        <f>B21+Variances!$H$26</f>
        <v>1.0073003420357876</v>
      </c>
      <c r="Q21" s="23">
        <f>C21+Variances!$H$27</f>
        <v>4.3458128289821056</v>
      </c>
      <c r="R21" s="23">
        <f>D21+Variances!$H$28</f>
        <v>0.27029582898210625</v>
      </c>
      <c r="S21" s="23">
        <f t="shared" si="6"/>
        <v>2.8537438052214728</v>
      </c>
      <c r="T21" s="23">
        <f t="shared" si="7"/>
        <v>4.5369557927544735</v>
      </c>
      <c r="U21" s="23">
        <f t="shared" si="8"/>
        <v>2.2259116020240537</v>
      </c>
      <c r="W21" s="23">
        <f>B21+Variances!$H$37</f>
        <v>1.1634686106610717</v>
      </c>
      <c r="X21" s="23">
        <f>C21+Variances!$H$38</f>
        <v>4.2545822429640801</v>
      </c>
      <c r="Y21" s="23">
        <f>D21+Variances!$H$39</f>
        <v>0.20535814637484842</v>
      </c>
      <c r="Z21" s="23">
        <f t="shared" si="9"/>
        <v>2.9474447663966434</v>
      </c>
      <c r="AA21" s="23">
        <f t="shared" si="10"/>
        <v>4.5597634392589805</v>
      </c>
      <c r="AB21" s="23">
        <f t="shared" si="11"/>
        <v>2.1199201557086846</v>
      </c>
    </row>
    <row r="22" spans="1:28" x14ac:dyDescent="0.35">
      <c r="A22" s="22" t="s">
        <v>56</v>
      </c>
      <c r="B22" s="19">
        <v>-0.31239499999999998</v>
      </c>
      <c r="C22" s="19">
        <v>3.798861</v>
      </c>
      <c r="D22" s="19">
        <v>7.0470000000000003E-3</v>
      </c>
      <c r="E22" s="24">
        <f t="shared" si="0"/>
        <v>1.2099682</v>
      </c>
      <c r="F22" s="24">
        <f t="shared" si="1"/>
        <v>2.54379775</v>
      </c>
      <c r="G22" s="24">
        <f t="shared" si="2"/>
        <v>1.7165344500000002</v>
      </c>
      <c r="I22" s="23">
        <f>B22+Variances!$H$5</f>
        <v>-0.13292818180752083</v>
      </c>
      <c r="J22" s="23">
        <f>C22+Variances!$H$6</f>
        <v>4.1466207497494079</v>
      </c>
      <c r="K22" s="23">
        <f>D22+Variances!$H$7</f>
        <v>0.2298204320581132</v>
      </c>
      <c r="L22" s="24">
        <f t="shared" si="3"/>
        <v>1.6176482909154877</v>
      </c>
      <c r="M22" s="24">
        <f t="shared" si="4"/>
        <v>3.2068578125626486</v>
      </c>
      <c r="N22" s="24">
        <f t="shared" si="5"/>
        <v>2.095799769445347</v>
      </c>
      <c r="P22" s="23">
        <f>B22+Variances!$H$26</f>
        <v>-7.4568657964212359E-2</v>
      </c>
      <c r="Q22" s="23">
        <f>C22+Variances!$H$27</f>
        <v>4.0549478289821064</v>
      </c>
      <c r="R22" s="23">
        <f>D22+Variances!$H$28</f>
        <v>0.26313382898210624</v>
      </c>
      <c r="S22" s="24">
        <f t="shared" si="6"/>
        <v>1.6526640052214727</v>
      </c>
      <c r="T22" s="24">
        <f t="shared" si="7"/>
        <v>3.2297760427544739</v>
      </c>
      <c r="U22" s="24">
        <f t="shared" si="8"/>
        <v>2.087860352024054</v>
      </c>
      <c r="W22" s="23">
        <f>B22+Variances!$H$37</f>
        <v>8.1599610661071686E-2</v>
      </c>
      <c r="X22" s="23">
        <f>C22+Variances!$H$38</f>
        <v>3.9637172429640799</v>
      </c>
      <c r="Y22" s="23">
        <f>D22+Variances!$H$39</f>
        <v>0.19819614637484842</v>
      </c>
      <c r="Z22" s="24">
        <f t="shared" si="9"/>
        <v>1.746364966396643</v>
      </c>
      <c r="AA22" s="24">
        <f t="shared" si="10"/>
        <v>3.2525836892589801</v>
      </c>
      <c r="AB22" s="24">
        <f t="shared" si="11"/>
        <v>1.9818689057086845</v>
      </c>
    </row>
    <row r="23" spans="1:28" x14ac:dyDescent="0.35">
      <c r="A23" s="22" t="s">
        <v>57</v>
      </c>
      <c r="B23" s="18">
        <v>4.3250289999999998</v>
      </c>
      <c r="C23" s="18">
        <v>5.9397359999999999</v>
      </c>
      <c r="D23" s="18">
        <v>9.4543000000000002E-2</v>
      </c>
      <c r="E23" s="23">
        <f t="shared" si="0"/>
        <v>6.7387405999999999</v>
      </c>
      <c r="F23" s="23">
        <f t="shared" si="1"/>
        <v>8.8743739999999995</v>
      </c>
      <c r="G23" s="23">
        <f t="shared" si="2"/>
        <v>2.7674241999999998</v>
      </c>
      <c r="I23" s="23">
        <f>B23+Variances!$H$5</f>
        <v>4.5044958181924786</v>
      </c>
      <c r="J23" s="23">
        <f>C23+Variances!$H$6</f>
        <v>6.2874957497494073</v>
      </c>
      <c r="K23" s="23">
        <f>D23+Variances!$H$7</f>
        <v>0.31731643205811322</v>
      </c>
      <c r="L23" s="23">
        <f t="shared" si="3"/>
        <v>7.1464206909154866</v>
      </c>
      <c r="M23" s="23">
        <f t="shared" si="4"/>
        <v>9.5374340625626477</v>
      </c>
      <c r="N23" s="23">
        <f t="shared" si="5"/>
        <v>3.1466895194453466</v>
      </c>
      <c r="P23" s="23">
        <f>B23+Variances!$H$26</f>
        <v>4.5628553420357871</v>
      </c>
      <c r="Q23" s="23">
        <f>C23+Variances!$H$27</f>
        <v>6.1958228289821058</v>
      </c>
      <c r="R23" s="23">
        <f>D23+Variances!$H$28</f>
        <v>0.35062982898210621</v>
      </c>
      <c r="S23" s="23">
        <f t="shared" si="6"/>
        <v>7.1814364052214712</v>
      </c>
      <c r="T23" s="23">
        <f t="shared" si="7"/>
        <v>9.5603522927544713</v>
      </c>
      <c r="U23" s="23">
        <f t="shared" si="8"/>
        <v>3.138750102024054</v>
      </c>
      <c r="W23" s="23">
        <f>B23+Variances!$H$37</f>
        <v>4.7190236106610719</v>
      </c>
      <c r="X23" s="23">
        <f>C23+Variances!$H$38</f>
        <v>6.1045922429640802</v>
      </c>
      <c r="Y23" s="23">
        <f>D23+Variances!$H$39</f>
        <v>0.28569214637484841</v>
      </c>
      <c r="Z23" s="23">
        <f t="shared" si="9"/>
        <v>7.2751373663966437</v>
      </c>
      <c r="AA23" s="23">
        <f t="shared" si="10"/>
        <v>9.5831599392589801</v>
      </c>
      <c r="AB23" s="23">
        <f t="shared" si="11"/>
        <v>3.0327586557086845</v>
      </c>
    </row>
    <row r="24" spans="1:28" x14ac:dyDescent="0.35">
      <c r="A24" s="22" t="s">
        <v>58</v>
      </c>
      <c r="B24" s="19">
        <v>9.1686680000000003</v>
      </c>
      <c r="C24" s="19">
        <v>-5.1606129999999997</v>
      </c>
      <c r="D24" s="19">
        <v>0</v>
      </c>
      <c r="E24" s="24">
        <f t="shared" si="0"/>
        <v>7.1044228</v>
      </c>
      <c r="F24" s="24">
        <f t="shared" si="1"/>
        <v>5.2982082500000001</v>
      </c>
      <c r="G24" s="24">
        <f t="shared" si="2"/>
        <v>-2.32227585</v>
      </c>
      <c r="I24" s="23">
        <f>B24+Variances!$H$5</f>
        <v>9.348134818192479</v>
      </c>
      <c r="J24" s="23">
        <f>C24+Variances!$H$6</f>
        <v>-4.8128532502505923</v>
      </c>
      <c r="K24" s="23">
        <f>D24+Variances!$H$7</f>
        <v>0.2227734320581132</v>
      </c>
      <c r="L24" s="24">
        <f t="shared" si="3"/>
        <v>7.5121028909154877</v>
      </c>
      <c r="M24" s="24">
        <f t="shared" si="4"/>
        <v>5.9612683125626473</v>
      </c>
      <c r="N24" s="24">
        <f t="shared" si="5"/>
        <v>-1.9430105305546534</v>
      </c>
      <c r="P24" s="23">
        <f>B24+Variances!$H$26</f>
        <v>9.4064943420357885</v>
      </c>
      <c r="Q24" s="23">
        <f>C24+Variances!$H$27</f>
        <v>-4.9045261710178938</v>
      </c>
      <c r="R24" s="23">
        <f>D24+Variances!$H$28</f>
        <v>0.25608682898210622</v>
      </c>
      <c r="S24" s="24">
        <f t="shared" si="6"/>
        <v>7.547118605221474</v>
      </c>
      <c r="T24" s="24">
        <f t="shared" si="7"/>
        <v>5.9841865427544736</v>
      </c>
      <c r="U24" s="24">
        <f t="shared" si="8"/>
        <v>-1.9509499479759458</v>
      </c>
      <c r="W24" s="23">
        <f>B24+Variances!$H$37</f>
        <v>9.5626626106610715</v>
      </c>
      <c r="X24" s="23">
        <f>C24+Variances!$H$38</f>
        <v>-4.9957567570359194</v>
      </c>
      <c r="Y24" s="23">
        <f>D24+Variances!$H$39</f>
        <v>0.19114914637484842</v>
      </c>
      <c r="Z24" s="24">
        <f t="shared" si="9"/>
        <v>7.6408195663966438</v>
      </c>
      <c r="AA24" s="24">
        <f t="shared" si="10"/>
        <v>6.0069941892589807</v>
      </c>
      <c r="AB24" s="24">
        <f t="shared" si="11"/>
        <v>-2.0569413942913153</v>
      </c>
    </row>
    <row r="25" spans="1:28" x14ac:dyDescent="0.35">
      <c r="A25" s="22" t="s">
        <v>59</v>
      </c>
      <c r="B25" s="18">
        <v>3.8117559999999999</v>
      </c>
      <c r="C25" s="18">
        <v>-5.8951849999999997</v>
      </c>
      <c r="D25" s="18">
        <v>0</v>
      </c>
      <c r="E25" s="23">
        <f t="shared" si="0"/>
        <v>1.4536820000000001</v>
      </c>
      <c r="F25" s="23">
        <f t="shared" si="1"/>
        <v>-0.60963275000000028</v>
      </c>
      <c r="G25" s="23">
        <f t="shared" si="2"/>
        <v>-2.65283325</v>
      </c>
      <c r="I25" s="23">
        <f>B25+Variances!$H$5</f>
        <v>3.9912228181924791</v>
      </c>
      <c r="J25" s="23">
        <f>C25+Variances!$H$6</f>
        <v>-5.5474252502505923</v>
      </c>
      <c r="K25" s="23">
        <f>D25+Variances!$H$7</f>
        <v>0.2227734320581132</v>
      </c>
      <c r="L25" s="23">
        <f t="shared" si="3"/>
        <v>1.8613620909154873</v>
      </c>
      <c r="M25" s="23">
        <f t="shared" si="4"/>
        <v>5.3427312562647683E-2</v>
      </c>
      <c r="N25" s="23">
        <f t="shared" si="5"/>
        <v>-2.2735679305546532</v>
      </c>
      <c r="P25" s="23">
        <f>B25+Variances!$H$26</f>
        <v>4.0495823420357873</v>
      </c>
      <c r="Q25" s="23">
        <f>C25+Variances!$H$27</f>
        <v>-5.6390981710178938</v>
      </c>
      <c r="R25" s="23">
        <f>D25+Variances!$H$28</f>
        <v>0.25608682898210622</v>
      </c>
      <c r="S25" s="23">
        <f t="shared" si="6"/>
        <v>1.8963778052214719</v>
      </c>
      <c r="T25" s="23">
        <f t="shared" si="7"/>
        <v>7.6345542754472695E-2</v>
      </c>
      <c r="U25" s="23">
        <f t="shared" si="8"/>
        <v>-2.2815073479759458</v>
      </c>
      <c r="W25" s="23">
        <f>B25+Variances!$H$37</f>
        <v>4.205750610661072</v>
      </c>
      <c r="X25" s="23">
        <f>C25+Variances!$H$38</f>
        <v>-5.7303287570359194</v>
      </c>
      <c r="Y25" s="23">
        <f>D25+Variances!$H$39</f>
        <v>0.19114914637484842</v>
      </c>
      <c r="Z25" s="23">
        <f t="shared" si="9"/>
        <v>1.9900787663966435</v>
      </c>
      <c r="AA25" s="23">
        <f t="shared" si="10"/>
        <v>9.9153189258981145E-2</v>
      </c>
      <c r="AB25" s="23">
        <f t="shared" si="11"/>
        <v>-2.3874987942913153</v>
      </c>
    </row>
    <row r="26" spans="1:28" x14ac:dyDescent="0.35">
      <c r="A26" s="22" t="s">
        <v>60</v>
      </c>
      <c r="B26" s="19">
        <v>4.0778100000000004</v>
      </c>
      <c r="C26" s="19">
        <v>3.6893150000000001</v>
      </c>
      <c r="D26" s="19">
        <v>-10.745285000000001</v>
      </c>
      <c r="E26" s="24">
        <f t="shared" si="0"/>
        <v>1.2554219999999994</v>
      </c>
      <c r="F26" s="24">
        <f t="shared" si="1"/>
        <v>-3.9004887500000009</v>
      </c>
      <c r="G26" s="24">
        <f t="shared" si="2"/>
        <v>-9.0850932499999999</v>
      </c>
      <c r="I26" s="23">
        <f>B26+Variances!$H$5</f>
        <v>4.2572768181924792</v>
      </c>
      <c r="J26" s="23">
        <f>C26+Variances!$H$6</f>
        <v>4.0370747497494079</v>
      </c>
      <c r="K26" s="23">
        <f>D26+Variances!$H$7</f>
        <v>-10.522511567941887</v>
      </c>
      <c r="L26" s="24">
        <f t="shared" si="3"/>
        <v>1.663102090915487</v>
      </c>
      <c r="M26" s="24">
        <f t="shared" si="4"/>
        <v>-3.2374286874373519</v>
      </c>
      <c r="N26" s="24">
        <f t="shared" si="5"/>
        <v>-8.7058279305546531</v>
      </c>
      <c r="P26" s="23">
        <f>B26+Variances!$H$26</f>
        <v>4.3156363420357877</v>
      </c>
      <c r="Q26" s="23">
        <f>C26+Variances!$H$27</f>
        <v>3.9454018289821065</v>
      </c>
      <c r="R26" s="23">
        <f>D26+Variances!$H$28</f>
        <v>-10.489198171017895</v>
      </c>
      <c r="S26" s="24">
        <f t="shared" si="6"/>
        <v>1.6981178052214725</v>
      </c>
      <c r="T26" s="24">
        <f t="shared" si="7"/>
        <v>-3.2145104572455274</v>
      </c>
      <c r="U26" s="24">
        <f t="shared" si="8"/>
        <v>-8.7137673479759474</v>
      </c>
      <c r="W26" s="23">
        <f>B26+Variances!$H$37</f>
        <v>4.4718046106610725</v>
      </c>
      <c r="X26" s="23">
        <f>C26+Variances!$H$38</f>
        <v>3.85417124296408</v>
      </c>
      <c r="Y26" s="23">
        <f>D26+Variances!$H$39</f>
        <v>-10.554135853625153</v>
      </c>
      <c r="Z26" s="24">
        <f t="shared" si="9"/>
        <v>1.7918187663966432</v>
      </c>
      <c r="AA26" s="24">
        <f t="shared" si="10"/>
        <v>-3.1917028107410204</v>
      </c>
      <c r="AB26" s="24">
        <f t="shared" si="11"/>
        <v>-8.8197587942913174</v>
      </c>
    </row>
    <row r="27" spans="1:28" x14ac:dyDescent="0.35">
      <c r="A27" s="22" t="s">
        <v>61</v>
      </c>
      <c r="B27" s="18">
        <v>-3.088279</v>
      </c>
      <c r="C27" s="18">
        <v>3.6893150000000001</v>
      </c>
      <c r="D27" s="18">
        <v>-1.0969739999999999</v>
      </c>
      <c r="E27" s="23">
        <f t="shared" si="0"/>
        <v>-2.0513425999999999</v>
      </c>
      <c r="F27" s="23">
        <f t="shared" si="1"/>
        <v>-1.4182667499999999</v>
      </c>
      <c r="G27" s="23">
        <f t="shared" si="2"/>
        <v>0.56321775000000018</v>
      </c>
      <c r="I27" s="23">
        <f>B27+Variances!$H$5</f>
        <v>-2.9088121818075208</v>
      </c>
      <c r="J27" s="23">
        <f>C27+Variances!$H$6</f>
        <v>4.0370747497494079</v>
      </c>
      <c r="K27" s="23">
        <f>D27+Variances!$H$7</f>
        <v>-0.87420056794188672</v>
      </c>
      <c r="L27" s="23">
        <f t="shared" si="3"/>
        <v>-1.6436625090845123</v>
      </c>
      <c r="M27" s="23">
        <f t="shared" si="4"/>
        <v>-0.75520668743735153</v>
      </c>
      <c r="N27" s="23">
        <f t="shared" si="5"/>
        <v>0.94248306944534699</v>
      </c>
      <c r="P27" s="23">
        <f>B27+Variances!$H$26</f>
        <v>-2.8504526579642122</v>
      </c>
      <c r="Q27" s="23">
        <f>C27+Variances!$H$27</f>
        <v>3.9454018289821065</v>
      </c>
      <c r="R27" s="23">
        <f>D27+Variances!$H$28</f>
        <v>-0.84088717101789368</v>
      </c>
      <c r="S27" s="23">
        <f t="shared" si="6"/>
        <v>-1.608646794778527</v>
      </c>
      <c r="T27" s="23">
        <f t="shared" si="7"/>
        <v>-0.73228845724552605</v>
      </c>
      <c r="U27" s="23">
        <f t="shared" si="8"/>
        <v>0.93454365202405432</v>
      </c>
      <c r="W27" s="23">
        <f>B27+Variances!$H$37</f>
        <v>-2.6942843893389283</v>
      </c>
      <c r="X27" s="23">
        <f>C27+Variances!$H$38</f>
        <v>3.85417124296408</v>
      </c>
      <c r="Y27" s="23">
        <f>D27+Variances!$H$39</f>
        <v>-0.90582485362515142</v>
      </c>
      <c r="Z27" s="23">
        <f t="shared" si="9"/>
        <v>-1.514945833603357</v>
      </c>
      <c r="AA27" s="23">
        <f t="shared" si="10"/>
        <v>-0.70948081074101976</v>
      </c>
      <c r="AB27" s="23">
        <f t="shared" si="11"/>
        <v>0.82855220570868471</v>
      </c>
    </row>
    <row r="28" spans="1:28" x14ac:dyDescent="0.35">
      <c r="A28" s="22" t="s">
        <v>62</v>
      </c>
      <c r="B28" s="19">
        <v>-2.6503329999999998</v>
      </c>
      <c r="C28" s="19">
        <v>3.6893150000000001</v>
      </c>
      <c r="D28" s="19">
        <v>0</v>
      </c>
      <c r="E28" s="24">
        <f t="shared" si="0"/>
        <v>-1.1746069999999997</v>
      </c>
      <c r="F28" s="24">
        <f t="shared" si="1"/>
        <v>0.11665325000000015</v>
      </c>
      <c r="G28" s="24">
        <f t="shared" si="2"/>
        <v>1.6601917500000001</v>
      </c>
      <c r="I28" s="23">
        <f>B28+Variances!$H$5</f>
        <v>-2.4708661818075206</v>
      </c>
      <c r="J28" s="23">
        <f>C28+Variances!$H$6</f>
        <v>4.0370747497494079</v>
      </c>
      <c r="K28" s="23">
        <f>D28+Variances!$H$7</f>
        <v>0.2227734320581132</v>
      </c>
      <c r="L28" s="24">
        <f t="shared" si="3"/>
        <v>-0.76692690908451211</v>
      </c>
      <c r="M28" s="24">
        <f t="shared" si="4"/>
        <v>0.77971331256264853</v>
      </c>
      <c r="N28" s="24">
        <f t="shared" si="5"/>
        <v>2.0394570694453469</v>
      </c>
      <c r="P28" s="23">
        <f>B28+Variances!$H$26</f>
        <v>-2.412506657964212</v>
      </c>
      <c r="Q28" s="23">
        <f>C28+Variances!$H$27</f>
        <v>3.9454018289821065</v>
      </c>
      <c r="R28" s="23">
        <f>D28+Variances!$H$28</f>
        <v>0.25608682898210622</v>
      </c>
      <c r="S28" s="24">
        <f t="shared" si="6"/>
        <v>-0.73191119477852684</v>
      </c>
      <c r="T28" s="24">
        <f t="shared" si="7"/>
        <v>0.80263154275447401</v>
      </c>
      <c r="U28" s="24">
        <f t="shared" si="8"/>
        <v>2.0315176520240543</v>
      </c>
      <c r="W28" s="23">
        <f>B28+Variances!$H$37</f>
        <v>-2.2563383893389282</v>
      </c>
      <c r="X28" s="23">
        <f>C28+Variances!$H$38</f>
        <v>3.85417124296408</v>
      </c>
      <c r="Y28" s="23">
        <f>D28+Variances!$H$39</f>
        <v>0.19114914637484842</v>
      </c>
      <c r="Z28" s="24">
        <f t="shared" si="9"/>
        <v>-0.63821023360335671</v>
      </c>
      <c r="AA28" s="24">
        <f t="shared" si="10"/>
        <v>0.8254391892589803</v>
      </c>
      <c r="AB28" s="24">
        <f t="shared" si="11"/>
        <v>1.9255262057086846</v>
      </c>
    </row>
    <row r="29" spans="1:28" x14ac:dyDescent="0.35">
      <c r="A29" s="22" t="s">
        <v>63</v>
      </c>
      <c r="B29" s="18">
        <v>9.7789999999999995E-3</v>
      </c>
      <c r="C29" s="18">
        <v>-3.442129</v>
      </c>
      <c r="D29" s="18">
        <v>0</v>
      </c>
      <c r="E29" s="23">
        <f t="shared" si="0"/>
        <v>-1.3670726000000002</v>
      </c>
      <c r="F29" s="23">
        <f t="shared" si="1"/>
        <v>-2.5718177500000001</v>
      </c>
      <c r="G29" s="23">
        <f t="shared" si="2"/>
        <v>-1.54895805</v>
      </c>
      <c r="I29" s="23">
        <f>B29+Variances!$H$5</f>
        <v>0.18924581819247915</v>
      </c>
      <c r="J29" s="23">
        <f>C29+Variances!$H$6</f>
        <v>-3.0943692502505922</v>
      </c>
      <c r="K29" s="23">
        <f>D29+Variances!$H$7</f>
        <v>0.2227734320581132</v>
      </c>
      <c r="L29" s="23">
        <f t="shared" si="3"/>
        <v>-0.95939250908451257</v>
      </c>
      <c r="M29" s="23">
        <f t="shared" si="4"/>
        <v>-1.9087576874373517</v>
      </c>
      <c r="N29" s="23">
        <f t="shared" si="5"/>
        <v>-1.1696927305546534</v>
      </c>
      <c r="P29" s="23">
        <f>B29+Variances!$H$26</f>
        <v>0.24760534203578763</v>
      </c>
      <c r="Q29" s="23">
        <f>C29+Variances!$H$27</f>
        <v>-3.1860421710178937</v>
      </c>
      <c r="R29" s="23">
        <f>D29+Variances!$H$28</f>
        <v>0.25608682898210622</v>
      </c>
      <c r="S29" s="23">
        <f t="shared" si="6"/>
        <v>-0.92437679477852752</v>
      </c>
      <c r="T29" s="23">
        <f t="shared" si="7"/>
        <v>-1.8858394572455262</v>
      </c>
      <c r="U29" s="23">
        <f t="shared" si="8"/>
        <v>-1.1776321479759462</v>
      </c>
      <c r="W29" s="23">
        <f>B29+Variances!$H$37</f>
        <v>0.40377361066107165</v>
      </c>
      <c r="X29" s="23">
        <f>C29+Variances!$H$38</f>
        <v>-3.2772727570359201</v>
      </c>
      <c r="Y29" s="23">
        <f>D29+Variances!$H$39</f>
        <v>0.19114914637484842</v>
      </c>
      <c r="Z29" s="23">
        <f t="shared" si="9"/>
        <v>-0.83067583360335717</v>
      </c>
      <c r="AA29" s="23">
        <f t="shared" si="10"/>
        <v>-1.86303181074102</v>
      </c>
      <c r="AB29" s="23">
        <f t="shared" si="11"/>
        <v>-1.2836235942913157</v>
      </c>
    </row>
    <row r="30" spans="1:28" x14ac:dyDescent="0.35">
      <c r="A30" s="22" t="s">
        <v>64</v>
      </c>
      <c r="B30" s="19">
        <v>4.1468639999999999</v>
      </c>
      <c r="C30" s="19">
        <v>-5.3330109999999999</v>
      </c>
      <c r="D30" s="19">
        <v>0</v>
      </c>
      <c r="E30" s="24">
        <f t="shared" si="0"/>
        <v>2.0136596</v>
      </c>
      <c r="F30" s="24">
        <f t="shared" si="1"/>
        <v>0.1471057499999997</v>
      </c>
      <c r="G30" s="24">
        <f t="shared" si="2"/>
        <v>-2.3998549499999999</v>
      </c>
      <c r="I30" s="23">
        <f>B30+Variances!$H$5</f>
        <v>4.3263308181924787</v>
      </c>
      <c r="J30" s="23">
        <f>C30+Variances!$H$6</f>
        <v>-4.9852512502505926</v>
      </c>
      <c r="K30" s="23">
        <f>D30+Variances!$H$7</f>
        <v>0.2227734320581132</v>
      </c>
      <c r="L30" s="24">
        <f t="shared" si="3"/>
        <v>2.4213396909154867</v>
      </c>
      <c r="M30" s="24">
        <f t="shared" si="4"/>
        <v>0.81016581256264719</v>
      </c>
      <c r="N30" s="24">
        <f t="shared" si="5"/>
        <v>-2.0205896305546531</v>
      </c>
      <c r="P30" s="23">
        <f>B30+Variances!$H$26</f>
        <v>4.3846903420357872</v>
      </c>
      <c r="Q30" s="23">
        <f>C30+Variances!$H$27</f>
        <v>-5.0769241710178941</v>
      </c>
      <c r="R30" s="23">
        <f>D30+Variances!$H$28</f>
        <v>0.25608682898210622</v>
      </c>
      <c r="S30" s="24">
        <f t="shared" si="6"/>
        <v>2.4563554052214718</v>
      </c>
      <c r="T30" s="24">
        <f t="shared" si="7"/>
        <v>0.83308404275447268</v>
      </c>
      <c r="U30" s="24">
        <f t="shared" si="8"/>
        <v>-2.0285290479759461</v>
      </c>
      <c r="W30" s="23">
        <f>B30+Variances!$H$37</f>
        <v>4.540858610661072</v>
      </c>
      <c r="X30" s="23">
        <f>C30+Variances!$H$38</f>
        <v>-5.1681547570359196</v>
      </c>
      <c r="Y30" s="23">
        <f>D30+Variances!$H$39</f>
        <v>0.19114914637484842</v>
      </c>
      <c r="Z30" s="24">
        <f t="shared" si="9"/>
        <v>2.5500563663966433</v>
      </c>
      <c r="AA30" s="24">
        <f t="shared" si="10"/>
        <v>0.85589168925898074</v>
      </c>
      <c r="AB30" s="24">
        <f t="shared" si="11"/>
        <v>-2.1345204942913156</v>
      </c>
    </row>
    <row r="31" spans="1:28" x14ac:dyDescent="0.35">
      <c r="A31" s="22" t="s">
        <v>65</v>
      </c>
      <c r="B31" s="18">
        <v>4.6348479999999999</v>
      </c>
      <c r="C31" s="18">
        <v>-9.1107669999999992</v>
      </c>
      <c r="D31" s="18">
        <v>0</v>
      </c>
      <c r="E31" s="23">
        <f t="shared" si="0"/>
        <v>0.99054120000000001</v>
      </c>
      <c r="F31" s="23">
        <f t="shared" si="1"/>
        <v>-2.1982272499999995</v>
      </c>
      <c r="G31" s="23">
        <f t="shared" si="2"/>
        <v>-4.0998451500000002</v>
      </c>
      <c r="I31" s="23">
        <f>B31+Variances!$H$5</f>
        <v>4.8143148181924786</v>
      </c>
      <c r="J31" s="23">
        <f>C31+Variances!$H$6</f>
        <v>-8.7630072502505918</v>
      </c>
      <c r="K31" s="23">
        <f>D31+Variances!$H$7</f>
        <v>0.2227734320581132</v>
      </c>
      <c r="L31" s="23">
        <f t="shared" si="3"/>
        <v>1.3982212909154872</v>
      </c>
      <c r="M31" s="23">
        <f t="shared" si="4"/>
        <v>-1.535167187437352</v>
      </c>
      <c r="N31" s="23">
        <f t="shared" si="5"/>
        <v>-3.7205798305546529</v>
      </c>
      <c r="P31" s="23">
        <f>B31+Variances!$H$26</f>
        <v>4.8726743420357872</v>
      </c>
      <c r="Q31" s="23">
        <f>C31+Variances!$H$27</f>
        <v>-8.8546801710178933</v>
      </c>
      <c r="R31" s="23">
        <f>D31+Variances!$H$28</f>
        <v>0.25608682898210622</v>
      </c>
      <c r="S31" s="23">
        <f t="shared" si="6"/>
        <v>1.4332370052214722</v>
      </c>
      <c r="T31" s="23">
        <f t="shared" si="7"/>
        <v>-1.5122489572455264</v>
      </c>
      <c r="U31" s="23">
        <f t="shared" si="8"/>
        <v>-3.7285192479759459</v>
      </c>
      <c r="W31" s="23">
        <f>B31+Variances!$H$37</f>
        <v>5.0288426106610711</v>
      </c>
      <c r="X31" s="23">
        <f>C31+Variances!$H$38</f>
        <v>-8.9459107570359198</v>
      </c>
      <c r="Y31" s="23">
        <f>D31+Variances!$H$39</f>
        <v>0.19114914637484842</v>
      </c>
      <c r="Z31" s="23">
        <f t="shared" si="9"/>
        <v>1.5269379663966425</v>
      </c>
      <c r="AA31" s="23">
        <f t="shared" si="10"/>
        <v>-1.4894413107410207</v>
      </c>
      <c r="AB31" s="23">
        <f t="shared" si="11"/>
        <v>-3.8345106942913159</v>
      </c>
    </row>
    <row r="33" spans="1:28" s="20" customFormat="1" x14ac:dyDescent="0.35">
      <c r="B33" s="20" t="s">
        <v>69</v>
      </c>
      <c r="I33" s="7" t="s">
        <v>74</v>
      </c>
    </row>
    <row r="34" spans="1:28" s="20" customFormat="1" x14ac:dyDescent="0.35">
      <c r="I34" s="20" t="s">
        <v>71</v>
      </c>
      <c r="P34" s="20" t="s">
        <v>72</v>
      </c>
      <c r="W34" s="20" t="s">
        <v>73</v>
      </c>
    </row>
    <row r="35" spans="1:28" s="20" customFormat="1" ht="15" customHeight="1" x14ac:dyDescent="0.35">
      <c r="B35" s="27" t="s">
        <v>35</v>
      </c>
      <c r="C35" s="28"/>
      <c r="D35" s="28"/>
      <c r="E35" s="28"/>
      <c r="F35" s="28"/>
      <c r="G35" s="28"/>
    </row>
    <row r="36" spans="1:28" s="20" customFormat="1" ht="65" x14ac:dyDescent="0.35">
      <c r="B36" s="21" t="s">
        <v>36</v>
      </c>
      <c r="C36" s="21" t="s">
        <v>37</v>
      </c>
      <c r="D36" s="21" t="s">
        <v>38</v>
      </c>
      <c r="E36" s="15" t="s">
        <v>66</v>
      </c>
      <c r="F36" s="25" t="s">
        <v>67</v>
      </c>
      <c r="G36" s="26" t="s">
        <v>68</v>
      </c>
      <c r="I36" s="21" t="s">
        <v>36</v>
      </c>
      <c r="J36" s="21" t="s">
        <v>37</v>
      </c>
      <c r="K36" s="21" t="s">
        <v>38</v>
      </c>
      <c r="L36" s="15" t="s">
        <v>66</v>
      </c>
      <c r="M36" s="25" t="s">
        <v>67</v>
      </c>
      <c r="N36" s="26" t="s">
        <v>68</v>
      </c>
      <c r="O36" s="26"/>
      <c r="P36" s="21" t="s">
        <v>36</v>
      </c>
      <c r="Q36" s="21" t="s">
        <v>37</v>
      </c>
      <c r="R36" s="21" t="s">
        <v>38</v>
      </c>
      <c r="S36" s="15" t="s">
        <v>66</v>
      </c>
      <c r="T36" s="25" t="s">
        <v>67</v>
      </c>
      <c r="U36" s="26" t="s">
        <v>68</v>
      </c>
      <c r="W36" s="21" t="s">
        <v>36</v>
      </c>
      <c r="X36" s="21" t="s">
        <v>37</v>
      </c>
      <c r="Y36" s="21" t="s">
        <v>38</v>
      </c>
      <c r="Z36" s="15" t="s">
        <v>66</v>
      </c>
      <c r="AA36" s="25" t="s">
        <v>67</v>
      </c>
      <c r="AB36" s="26" t="s">
        <v>68</v>
      </c>
    </row>
    <row r="37" spans="1:28" s="20" customFormat="1" x14ac:dyDescent="0.35">
      <c r="A37" s="22" t="s">
        <v>39</v>
      </c>
      <c r="B37" s="23">
        <v>2.679675</v>
      </c>
      <c r="C37" s="23">
        <v>24.644973</v>
      </c>
      <c r="D37" s="23">
        <v>35.826850999999998</v>
      </c>
      <c r="E37" s="23">
        <f>B37+40%*C37+40%*D37</f>
        <v>26.868404599999998</v>
      </c>
      <c r="F37" s="23">
        <f>B37+75%*C37+D37</f>
        <v>56.990255750000003</v>
      </c>
      <c r="G37" s="23">
        <f>45%*C37+D37</f>
        <v>46.917088849999999</v>
      </c>
      <c r="I37" s="23">
        <f>B37-Variances!$H$5</f>
        <v>2.5002081818075208</v>
      </c>
      <c r="J37" s="23">
        <f>C37-Variances!$H$6</f>
        <v>24.297213250250593</v>
      </c>
      <c r="K37" s="23">
        <f>D37-Variances!$H$7</f>
        <v>35.604077567941886</v>
      </c>
      <c r="L37" s="23">
        <f>I37+40%*J37+40%*K37</f>
        <v>26.460724509084514</v>
      </c>
      <c r="M37" s="23">
        <f>I37+75%*J37+K37</f>
        <v>56.327195687437353</v>
      </c>
      <c r="N37" s="23">
        <f>45%*J37+K37</f>
        <v>46.537823530554654</v>
      </c>
      <c r="P37" s="23">
        <f>B37-Variances!$H$26</f>
        <v>2.4418486579642122</v>
      </c>
      <c r="Q37" s="23">
        <f>C37-Variances!$H$27</f>
        <v>24.388886171017894</v>
      </c>
      <c r="R37" s="23">
        <f>D37-Variances!$H$28</f>
        <v>35.570764171017892</v>
      </c>
      <c r="S37" s="23">
        <f>P37+40%*Q37+40%*R37</f>
        <v>26.425708794778529</v>
      </c>
      <c r="T37" s="23">
        <f>P37+75%*Q37+R37</f>
        <v>56.304277457245519</v>
      </c>
      <c r="U37" s="23">
        <f>45%*Q37+R37</f>
        <v>46.545762947975945</v>
      </c>
      <c r="W37" s="23">
        <f>B37-Variances!$H$37</f>
        <v>2.2856803893389284</v>
      </c>
      <c r="X37" s="23">
        <f>C37-Variances!$H$38</f>
        <v>24.480116757035919</v>
      </c>
      <c r="Y37" s="23">
        <f>D37-Variances!$H$39</f>
        <v>35.63570185362515</v>
      </c>
      <c r="Z37" s="23">
        <f>W37+40%*X37+40%*Y37</f>
        <v>26.332007833603356</v>
      </c>
      <c r="AA37" s="23">
        <f>W37+75%*X37+Y37</f>
        <v>56.281469810741015</v>
      </c>
      <c r="AB37" s="23">
        <f>45%*X37+Y37</f>
        <v>46.651754394291316</v>
      </c>
    </row>
    <row r="38" spans="1:28" s="20" customFormat="1" x14ac:dyDescent="0.35">
      <c r="A38" s="22" t="s">
        <v>40</v>
      </c>
      <c r="B38" s="24">
        <v>0.81459599999999999</v>
      </c>
      <c r="C38" s="24">
        <v>24.644808000000001</v>
      </c>
      <c r="D38" s="24">
        <v>27.519831</v>
      </c>
      <c r="E38" s="24">
        <f t="shared" ref="E38:E63" si="12">B38+40%*C38+40%*D38</f>
        <v>21.680451600000005</v>
      </c>
      <c r="F38" s="24">
        <f t="shared" ref="F38:F63" si="13">B38+75%*C38+D38</f>
        <v>46.818033</v>
      </c>
      <c r="G38" s="24">
        <f t="shared" ref="G38:G63" si="14">45%*C38+D38</f>
        <v>38.6099946</v>
      </c>
      <c r="I38" s="23">
        <f>B38-Variances!$H$5</f>
        <v>0.63512918180752087</v>
      </c>
      <c r="J38" s="23">
        <f>C38-Variances!$H$6</f>
        <v>24.297048250250594</v>
      </c>
      <c r="K38" s="23">
        <f>D38-Variances!$H$7</f>
        <v>27.297057567941888</v>
      </c>
      <c r="L38" s="24">
        <f t="shared" ref="L38:L63" si="15">I38+40%*J38+40%*K38</f>
        <v>21.272771509084514</v>
      </c>
      <c r="M38" s="24">
        <f t="shared" ref="M38:M63" si="16">I38+75%*J38+K38</f>
        <v>46.15497293743735</v>
      </c>
      <c r="N38" s="24">
        <f t="shared" ref="N38:N63" si="17">45%*J38+K38</f>
        <v>38.230729280554655</v>
      </c>
      <c r="P38" s="23">
        <f>B38-Variances!$H$26</f>
        <v>0.57676965796421231</v>
      </c>
      <c r="Q38" s="23">
        <f>C38-Variances!$H$27</f>
        <v>24.388721171017895</v>
      </c>
      <c r="R38" s="23">
        <f>D38-Variances!$H$28</f>
        <v>27.263744171017894</v>
      </c>
      <c r="S38" s="24">
        <f t="shared" ref="S38:S63" si="18">P38+40%*Q38+40%*R38</f>
        <v>21.237755794778529</v>
      </c>
      <c r="T38" s="24">
        <f t="shared" ref="T38:T63" si="19">P38+75%*Q38+R38</f>
        <v>46.13205470724553</v>
      </c>
      <c r="U38" s="24">
        <f t="shared" ref="U38:U63" si="20">45%*Q38+R38</f>
        <v>38.238668697975946</v>
      </c>
      <c r="W38" s="23">
        <f>B38-Variances!$H$37</f>
        <v>0.42060138933892832</v>
      </c>
      <c r="X38" s="23">
        <f>C38-Variances!$H$38</f>
        <v>24.47995175703592</v>
      </c>
      <c r="Y38" s="23">
        <f>D38-Variances!$H$39</f>
        <v>27.328681853625152</v>
      </c>
      <c r="Z38" s="24">
        <f t="shared" ref="Z38:Z63" si="21">W38+40%*X38+40%*Y38</f>
        <v>21.144054833603359</v>
      </c>
      <c r="AA38" s="24">
        <f t="shared" ref="AA38:AA63" si="22">W38+75%*X38+Y38</f>
        <v>46.109247060741019</v>
      </c>
      <c r="AB38" s="24">
        <f t="shared" ref="AB38:AB63" si="23">45%*X38+Y38</f>
        <v>38.344660144291318</v>
      </c>
    </row>
    <row r="39" spans="1:28" s="20" customFormat="1" x14ac:dyDescent="0.35">
      <c r="A39" s="22" t="s">
        <v>41</v>
      </c>
      <c r="B39" s="23">
        <v>3.4971420000000002</v>
      </c>
      <c r="C39" s="23">
        <v>23.500802</v>
      </c>
      <c r="D39" s="23">
        <v>30.917812999999999</v>
      </c>
      <c r="E39" s="23">
        <f t="shared" si="12"/>
        <v>25.264588000000003</v>
      </c>
      <c r="F39" s="23">
        <f t="shared" si="13"/>
        <v>52.040556500000001</v>
      </c>
      <c r="G39" s="23">
        <f t="shared" si="14"/>
        <v>41.493173900000002</v>
      </c>
      <c r="I39" s="23">
        <f>B39-Variances!$H$5</f>
        <v>3.317675181807521</v>
      </c>
      <c r="J39" s="23">
        <f>C39-Variances!$H$6</f>
        <v>23.153042250250593</v>
      </c>
      <c r="K39" s="23">
        <f>D39-Variances!$H$7</f>
        <v>30.695039567941887</v>
      </c>
      <c r="L39" s="23">
        <f t="shared" si="15"/>
        <v>24.856907909084512</v>
      </c>
      <c r="M39" s="23">
        <f t="shared" si="16"/>
        <v>51.377496437437351</v>
      </c>
      <c r="N39" s="23">
        <f t="shared" si="17"/>
        <v>41.11390858055465</v>
      </c>
      <c r="P39" s="23">
        <f>B39-Variances!$H$26</f>
        <v>3.2593156579642124</v>
      </c>
      <c r="Q39" s="23">
        <f>C39-Variances!$H$27</f>
        <v>23.244715171017894</v>
      </c>
      <c r="R39" s="23">
        <f>D39-Variances!$H$28</f>
        <v>30.661726171017893</v>
      </c>
      <c r="S39" s="23">
        <f t="shared" si="18"/>
        <v>24.821892194778528</v>
      </c>
      <c r="T39" s="23">
        <f t="shared" si="19"/>
        <v>51.354578207245524</v>
      </c>
      <c r="U39" s="23">
        <f t="shared" si="20"/>
        <v>41.121847997975948</v>
      </c>
      <c r="W39" s="23">
        <f>B39-Variances!$H$37</f>
        <v>3.1031473893389285</v>
      </c>
      <c r="X39" s="23">
        <f>C39-Variances!$H$38</f>
        <v>23.335945757035919</v>
      </c>
      <c r="Y39" s="23">
        <f>D39-Variances!$H$39</f>
        <v>30.726663853625151</v>
      </c>
      <c r="Z39" s="23">
        <f t="shared" si="21"/>
        <v>24.728191233603358</v>
      </c>
      <c r="AA39" s="23">
        <f t="shared" si="22"/>
        <v>51.33177056074102</v>
      </c>
      <c r="AB39" s="23">
        <f t="shared" si="23"/>
        <v>41.227839444291313</v>
      </c>
    </row>
    <row r="40" spans="1:28" s="20" customFormat="1" x14ac:dyDescent="0.35">
      <c r="A40" s="22" t="s">
        <v>42</v>
      </c>
      <c r="B40" s="24">
        <v>3.3849100000000001</v>
      </c>
      <c r="C40" s="24">
        <v>23.500802</v>
      </c>
      <c r="D40" s="24">
        <v>40.489507000000003</v>
      </c>
      <c r="E40" s="24">
        <f t="shared" si="12"/>
        <v>28.981033600000004</v>
      </c>
      <c r="F40" s="24">
        <f t="shared" si="13"/>
        <v>61.50001850000001</v>
      </c>
      <c r="G40" s="24">
        <f t="shared" si="14"/>
        <v>51.064867900000003</v>
      </c>
      <c r="I40" s="23">
        <f>B40-Variances!$H$5</f>
        <v>3.2054431818075209</v>
      </c>
      <c r="J40" s="23">
        <f>C40-Variances!$H$6</f>
        <v>23.153042250250593</v>
      </c>
      <c r="K40" s="23">
        <f>D40-Variances!$H$7</f>
        <v>40.266733567941891</v>
      </c>
      <c r="L40" s="24">
        <f t="shared" si="15"/>
        <v>28.573353509084516</v>
      </c>
      <c r="M40" s="24">
        <f t="shared" si="16"/>
        <v>60.83695843743736</v>
      </c>
      <c r="N40" s="24">
        <f t="shared" si="17"/>
        <v>50.685602580554658</v>
      </c>
      <c r="P40" s="23">
        <f>B40-Variances!$H$26</f>
        <v>3.1470836579642123</v>
      </c>
      <c r="Q40" s="23">
        <f>C40-Variances!$H$27</f>
        <v>23.244715171017894</v>
      </c>
      <c r="R40" s="23">
        <f>D40-Variances!$H$28</f>
        <v>40.233420171017897</v>
      </c>
      <c r="S40" s="24">
        <f t="shared" si="18"/>
        <v>28.538337794778528</v>
      </c>
      <c r="T40" s="24">
        <f t="shared" si="19"/>
        <v>60.814040207245526</v>
      </c>
      <c r="U40" s="24">
        <f t="shared" si="20"/>
        <v>50.693541997975949</v>
      </c>
      <c r="W40" s="23">
        <f>B40-Variances!$H$37</f>
        <v>2.9909153893389284</v>
      </c>
      <c r="X40" s="23">
        <f>C40-Variances!$H$38</f>
        <v>23.335945757035919</v>
      </c>
      <c r="Y40" s="23">
        <f>D40-Variances!$H$39</f>
        <v>40.298357853625156</v>
      </c>
      <c r="Z40" s="24">
        <f t="shared" si="21"/>
        <v>28.444636833603361</v>
      </c>
      <c r="AA40" s="24">
        <f t="shared" si="22"/>
        <v>60.791232560741022</v>
      </c>
      <c r="AB40" s="24">
        <f t="shared" si="23"/>
        <v>50.79953344429132</v>
      </c>
    </row>
    <row r="41" spans="1:28" s="20" customFormat="1" x14ac:dyDescent="0.35">
      <c r="A41" s="22" t="s">
        <v>43</v>
      </c>
      <c r="B41" s="23">
        <v>2.7697539999999998</v>
      </c>
      <c r="C41" s="23">
        <v>22.28163</v>
      </c>
      <c r="D41" s="23">
        <v>25.058021</v>
      </c>
      <c r="E41" s="23">
        <f t="shared" si="12"/>
        <v>21.705614400000002</v>
      </c>
      <c r="F41" s="23">
        <f t="shared" si="13"/>
        <v>44.538997499999994</v>
      </c>
      <c r="G41" s="23">
        <f t="shared" si="14"/>
        <v>35.084754500000003</v>
      </c>
      <c r="I41" s="23">
        <f>B41-Variances!$H$5</f>
        <v>2.5902871818075206</v>
      </c>
      <c r="J41" s="23">
        <f>C41-Variances!$H$6</f>
        <v>21.933870250250592</v>
      </c>
      <c r="K41" s="23">
        <f>D41-Variances!$H$7</f>
        <v>24.835247567941888</v>
      </c>
      <c r="L41" s="23">
        <f t="shared" si="15"/>
        <v>21.297934309084514</v>
      </c>
      <c r="M41" s="23">
        <f t="shared" si="16"/>
        <v>43.875937437437358</v>
      </c>
      <c r="N41" s="23">
        <f t="shared" si="17"/>
        <v>34.705489180554657</v>
      </c>
      <c r="P41" s="23">
        <f>B41-Variances!$H$26</f>
        <v>2.531927657964212</v>
      </c>
      <c r="Q41" s="23">
        <f>C41-Variances!$H$27</f>
        <v>22.025543171017894</v>
      </c>
      <c r="R41" s="23">
        <f>D41-Variances!$H$28</f>
        <v>24.801934171017894</v>
      </c>
      <c r="S41" s="23">
        <f t="shared" si="18"/>
        <v>21.262918594778526</v>
      </c>
      <c r="T41" s="23">
        <f t="shared" si="19"/>
        <v>43.853019207245524</v>
      </c>
      <c r="U41" s="23">
        <f t="shared" si="20"/>
        <v>34.713428597975948</v>
      </c>
      <c r="W41" s="23">
        <f>B41-Variances!$H$37</f>
        <v>2.3757593893389282</v>
      </c>
      <c r="X41" s="23">
        <f>C41-Variances!$H$38</f>
        <v>22.116773757035919</v>
      </c>
      <c r="Y41" s="23">
        <f>D41-Variances!$H$39</f>
        <v>24.866871853625153</v>
      </c>
      <c r="Z41" s="23">
        <f t="shared" si="21"/>
        <v>21.16921763360336</v>
      </c>
      <c r="AA41" s="23">
        <f t="shared" si="22"/>
        <v>43.83021156074102</v>
      </c>
      <c r="AB41" s="23">
        <f t="shared" si="23"/>
        <v>34.81942004429132</v>
      </c>
    </row>
    <row r="42" spans="1:28" s="20" customFormat="1" x14ac:dyDescent="0.35">
      <c r="A42" s="22" t="s">
        <v>44</v>
      </c>
      <c r="B42" s="24">
        <v>4.0848820000000003</v>
      </c>
      <c r="C42" s="24">
        <v>22.014115</v>
      </c>
      <c r="D42" s="24">
        <v>23.585058</v>
      </c>
      <c r="E42" s="24">
        <f t="shared" si="12"/>
        <v>22.324551200000002</v>
      </c>
      <c r="F42" s="24">
        <f t="shared" si="13"/>
        <v>44.18052625</v>
      </c>
      <c r="G42" s="24">
        <f t="shared" si="14"/>
        <v>33.491409750000003</v>
      </c>
      <c r="I42" s="23">
        <f>B42-Variances!$H$5</f>
        <v>3.9054151818075211</v>
      </c>
      <c r="J42" s="23">
        <f>C42-Variances!$H$6</f>
        <v>21.666355250250593</v>
      </c>
      <c r="K42" s="23">
        <f>D42-Variances!$H$7</f>
        <v>23.362284567941888</v>
      </c>
      <c r="L42" s="24">
        <f t="shared" si="15"/>
        <v>21.916871109084514</v>
      </c>
      <c r="M42" s="24">
        <f t="shared" si="16"/>
        <v>43.51746618743735</v>
      </c>
      <c r="N42" s="24">
        <f t="shared" si="17"/>
        <v>33.112144430554658</v>
      </c>
      <c r="P42" s="23">
        <f>B42-Variances!$H$26</f>
        <v>3.8470556579642126</v>
      </c>
      <c r="Q42" s="23">
        <f>C42-Variances!$H$27</f>
        <v>21.758028171017894</v>
      </c>
      <c r="R42" s="23">
        <f>D42-Variances!$H$28</f>
        <v>23.328971171017894</v>
      </c>
      <c r="S42" s="24">
        <f t="shared" si="18"/>
        <v>21.881855394778526</v>
      </c>
      <c r="T42" s="24">
        <f t="shared" si="19"/>
        <v>43.49454795724553</v>
      </c>
      <c r="U42" s="24">
        <f t="shared" si="20"/>
        <v>33.120083847975948</v>
      </c>
      <c r="W42" s="23">
        <f>B42-Variances!$H$37</f>
        <v>3.6908873893389287</v>
      </c>
      <c r="X42" s="23">
        <f>C42-Variances!$H$38</f>
        <v>21.849258757035919</v>
      </c>
      <c r="Y42" s="23">
        <f>D42-Variances!$H$39</f>
        <v>23.393908853625152</v>
      </c>
      <c r="Z42" s="24">
        <f t="shared" si="21"/>
        <v>21.78815443360336</v>
      </c>
      <c r="AA42" s="24">
        <f t="shared" si="22"/>
        <v>43.471740310741019</v>
      </c>
      <c r="AB42" s="24">
        <f t="shared" si="23"/>
        <v>33.22607529429132</v>
      </c>
    </row>
    <row r="43" spans="1:28" s="20" customFormat="1" x14ac:dyDescent="0.35">
      <c r="A43" s="22" t="s">
        <v>45</v>
      </c>
      <c r="B43" s="23">
        <v>2.3790800000000001</v>
      </c>
      <c r="C43" s="23">
        <v>21.443764999999999</v>
      </c>
      <c r="D43" s="23">
        <v>32.698962999999999</v>
      </c>
      <c r="E43" s="23">
        <f t="shared" si="12"/>
        <v>24.036171199999998</v>
      </c>
      <c r="F43" s="23">
        <f t="shared" si="13"/>
        <v>51.160866749999997</v>
      </c>
      <c r="G43" s="23">
        <f t="shared" si="14"/>
        <v>42.348657250000002</v>
      </c>
      <c r="I43" s="23">
        <f>B43-Variances!$H$5</f>
        <v>2.1996131818075209</v>
      </c>
      <c r="J43" s="23">
        <f>C43-Variances!$H$6</f>
        <v>21.096005250250592</v>
      </c>
      <c r="K43" s="23">
        <f>D43-Variances!$H$7</f>
        <v>32.476189567941887</v>
      </c>
      <c r="L43" s="23">
        <f t="shared" si="15"/>
        <v>23.628491109084514</v>
      </c>
      <c r="M43" s="23">
        <f t="shared" si="16"/>
        <v>50.497806687437347</v>
      </c>
      <c r="N43" s="23">
        <f t="shared" si="17"/>
        <v>41.96939193055465</v>
      </c>
      <c r="P43" s="23">
        <f>B43-Variances!$H$26</f>
        <v>2.1412536579642123</v>
      </c>
      <c r="Q43" s="23">
        <f>C43-Variances!$H$27</f>
        <v>21.187678171017893</v>
      </c>
      <c r="R43" s="23">
        <f>D43-Variances!$H$28</f>
        <v>32.442876171017893</v>
      </c>
      <c r="S43" s="23">
        <f t="shared" si="18"/>
        <v>23.59347539477853</v>
      </c>
      <c r="T43" s="23">
        <f t="shared" si="19"/>
        <v>50.474888457245527</v>
      </c>
      <c r="U43" s="23">
        <f t="shared" si="20"/>
        <v>41.977331347975948</v>
      </c>
      <c r="W43" s="23">
        <f>B43-Variances!$H$37</f>
        <v>1.9850853893389284</v>
      </c>
      <c r="X43" s="23">
        <f>C43-Variances!$H$38</f>
        <v>21.278908757035918</v>
      </c>
      <c r="Y43" s="23">
        <f>D43-Variances!$H$39</f>
        <v>32.507813853625152</v>
      </c>
      <c r="Z43" s="23">
        <f t="shared" si="21"/>
        <v>23.499774433603356</v>
      </c>
      <c r="AA43" s="23">
        <f t="shared" si="22"/>
        <v>50.452080810741016</v>
      </c>
      <c r="AB43" s="23">
        <f t="shared" si="23"/>
        <v>42.083322794291313</v>
      </c>
    </row>
    <row r="44" spans="1:28" s="20" customFormat="1" x14ac:dyDescent="0.35">
      <c r="A44" s="22" t="s">
        <v>46</v>
      </c>
      <c r="B44" s="24">
        <v>3.5292690000000002</v>
      </c>
      <c r="C44" s="24">
        <v>21.443764999999999</v>
      </c>
      <c r="D44" s="24">
        <v>20.420804</v>
      </c>
      <c r="E44" s="24">
        <f t="shared" si="12"/>
        <v>20.275096599999998</v>
      </c>
      <c r="F44" s="24">
        <f t="shared" si="13"/>
        <v>40.032896749999999</v>
      </c>
      <c r="G44" s="24">
        <f t="shared" si="14"/>
        <v>30.07049825</v>
      </c>
      <c r="I44" s="23">
        <f>B44-Variances!$H$5</f>
        <v>3.349802181807521</v>
      </c>
      <c r="J44" s="23">
        <f>C44-Variances!$H$6</f>
        <v>21.096005250250592</v>
      </c>
      <c r="K44" s="23">
        <f>D44-Variances!$H$7</f>
        <v>20.198030567941888</v>
      </c>
      <c r="L44" s="24">
        <f t="shared" si="15"/>
        <v>19.867416509084514</v>
      </c>
      <c r="M44" s="24">
        <f t="shared" si="16"/>
        <v>39.369836687437356</v>
      </c>
      <c r="N44" s="24">
        <f t="shared" si="17"/>
        <v>29.691232930554655</v>
      </c>
      <c r="P44" s="23">
        <f>B44-Variances!$H$26</f>
        <v>3.2914426579642124</v>
      </c>
      <c r="Q44" s="23">
        <f>C44-Variances!$H$27</f>
        <v>21.187678171017893</v>
      </c>
      <c r="R44" s="23">
        <f>D44-Variances!$H$28</f>
        <v>20.164717171017895</v>
      </c>
      <c r="S44" s="24">
        <f t="shared" si="18"/>
        <v>19.832400794778529</v>
      </c>
      <c r="T44" s="24">
        <f t="shared" si="19"/>
        <v>39.346918457245522</v>
      </c>
      <c r="U44" s="24">
        <f t="shared" si="20"/>
        <v>29.699172347975946</v>
      </c>
      <c r="W44" s="23">
        <f>B44-Variances!$H$37</f>
        <v>3.1352743893389285</v>
      </c>
      <c r="X44" s="23">
        <f>C44-Variances!$H$38</f>
        <v>21.278908757035918</v>
      </c>
      <c r="Y44" s="23">
        <f>D44-Variances!$H$39</f>
        <v>20.229654853625153</v>
      </c>
      <c r="Z44" s="24">
        <f t="shared" si="21"/>
        <v>19.738699833603356</v>
      </c>
      <c r="AA44" s="24">
        <f t="shared" si="22"/>
        <v>39.324110810741018</v>
      </c>
      <c r="AB44" s="24">
        <f t="shared" si="23"/>
        <v>29.805163794291317</v>
      </c>
    </row>
    <row r="45" spans="1:28" s="20" customFormat="1" x14ac:dyDescent="0.35">
      <c r="A45" s="22" t="s">
        <v>47</v>
      </c>
      <c r="B45" s="23">
        <v>2.4730050000000001</v>
      </c>
      <c r="C45" s="23">
        <v>21.319275000000001</v>
      </c>
      <c r="D45" s="23">
        <v>19.986711</v>
      </c>
      <c r="E45" s="23">
        <f t="shared" si="12"/>
        <v>18.995399400000004</v>
      </c>
      <c r="F45" s="23">
        <f t="shared" si="13"/>
        <v>38.449172250000004</v>
      </c>
      <c r="G45" s="23">
        <f t="shared" si="14"/>
        <v>29.58038475</v>
      </c>
      <c r="I45" s="23">
        <f>B45-Variances!$H$5</f>
        <v>2.2935381818075209</v>
      </c>
      <c r="J45" s="23">
        <f>C45-Variances!$H$6</f>
        <v>20.971515250250594</v>
      </c>
      <c r="K45" s="23">
        <f>D45-Variances!$H$7</f>
        <v>19.763937567941888</v>
      </c>
      <c r="L45" s="23">
        <f t="shared" si="15"/>
        <v>18.587719309084516</v>
      </c>
      <c r="M45" s="23">
        <f t="shared" si="16"/>
        <v>37.786112187437354</v>
      </c>
      <c r="N45" s="23">
        <f t="shared" si="17"/>
        <v>29.201119430554655</v>
      </c>
      <c r="P45" s="23">
        <f>B45-Variances!$H$26</f>
        <v>2.2351786579642123</v>
      </c>
      <c r="Q45" s="23">
        <f>C45-Variances!$H$27</f>
        <v>21.063188171017895</v>
      </c>
      <c r="R45" s="23">
        <f>D45-Variances!$H$28</f>
        <v>19.730624171017894</v>
      </c>
      <c r="S45" s="23">
        <f t="shared" si="18"/>
        <v>18.552703594778528</v>
      </c>
      <c r="T45" s="23">
        <f t="shared" si="19"/>
        <v>37.763193957245527</v>
      </c>
      <c r="U45" s="23">
        <f t="shared" si="20"/>
        <v>29.209058847975946</v>
      </c>
      <c r="W45" s="23">
        <f>B45-Variances!$H$37</f>
        <v>2.0790103893389285</v>
      </c>
      <c r="X45" s="23">
        <f>C45-Variances!$H$38</f>
        <v>21.15441875703592</v>
      </c>
      <c r="Y45" s="23">
        <f>D45-Variances!$H$39</f>
        <v>19.795561853625152</v>
      </c>
      <c r="Z45" s="23">
        <f t="shared" si="21"/>
        <v>18.459002633603358</v>
      </c>
      <c r="AA45" s="23">
        <f t="shared" si="22"/>
        <v>37.740386310741016</v>
      </c>
      <c r="AB45" s="23">
        <f t="shared" si="23"/>
        <v>29.315050294291318</v>
      </c>
    </row>
    <row r="46" spans="1:28" s="20" customFormat="1" x14ac:dyDescent="0.35">
      <c r="A46" s="22" t="s">
        <v>48</v>
      </c>
      <c r="B46" s="24">
        <v>1.217347</v>
      </c>
      <c r="C46" s="24">
        <v>20.824839999999998</v>
      </c>
      <c r="D46" s="24">
        <v>19.344626999999999</v>
      </c>
      <c r="E46" s="24">
        <f t="shared" si="12"/>
        <v>17.285133800000001</v>
      </c>
      <c r="F46" s="24">
        <f t="shared" si="13"/>
        <v>36.180604000000002</v>
      </c>
      <c r="G46" s="24">
        <f t="shared" si="14"/>
        <v>28.715804999999996</v>
      </c>
      <c r="I46" s="23">
        <f>B46-Variances!$H$5</f>
        <v>1.0378801818075207</v>
      </c>
      <c r="J46" s="23">
        <f>C46-Variances!$H$6</f>
        <v>20.477080250250591</v>
      </c>
      <c r="K46" s="23">
        <f>D46-Variances!$H$7</f>
        <v>19.121853567941887</v>
      </c>
      <c r="L46" s="24">
        <f t="shared" si="15"/>
        <v>16.877453709084513</v>
      </c>
      <c r="M46" s="24">
        <f t="shared" si="16"/>
        <v>35.517543937437352</v>
      </c>
      <c r="N46" s="24">
        <f t="shared" si="17"/>
        <v>28.336539680554651</v>
      </c>
      <c r="P46" s="23">
        <f>B46-Variances!$H$26</f>
        <v>0.97952065796421239</v>
      </c>
      <c r="Q46" s="23">
        <f>C46-Variances!$H$27</f>
        <v>20.568753171017892</v>
      </c>
      <c r="R46" s="23">
        <f>D46-Variances!$H$28</f>
        <v>19.088540171017893</v>
      </c>
      <c r="S46" s="24">
        <f t="shared" si="18"/>
        <v>16.842437994778528</v>
      </c>
      <c r="T46" s="24">
        <f t="shared" si="19"/>
        <v>35.494625707245525</v>
      </c>
      <c r="U46" s="24">
        <f t="shared" si="20"/>
        <v>28.344479097975945</v>
      </c>
      <c r="W46" s="23">
        <f>B46-Variances!$H$37</f>
        <v>0.82335238933892829</v>
      </c>
      <c r="X46" s="23">
        <f>C46-Variances!$H$38</f>
        <v>20.659983757035917</v>
      </c>
      <c r="Y46" s="23">
        <f>D46-Variances!$H$39</f>
        <v>19.153477853625152</v>
      </c>
      <c r="Z46" s="24">
        <f t="shared" si="21"/>
        <v>16.748737033603355</v>
      </c>
      <c r="AA46" s="24">
        <f t="shared" si="22"/>
        <v>35.471818060741015</v>
      </c>
      <c r="AB46" s="24">
        <f t="shared" si="23"/>
        <v>28.450470544291314</v>
      </c>
    </row>
    <row r="47" spans="1:28" s="20" customFormat="1" x14ac:dyDescent="0.35">
      <c r="A47" s="22" t="s">
        <v>49</v>
      </c>
      <c r="B47" s="23">
        <v>1.9849509999999999</v>
      </c>
      <c r="C47" s="23">
        <v>20.824839999999998</v>
      </c>
      <c r="D47" s="23">
        <v>14.717409999999999</v>
      </c>
      <c r="E47" s="23">
        <f t="shared" si="12"/>
        <v>16.201851000000001</v>
      </c>
      <c r="F47" s="23">
        <f t="shared" si="13"/>
        <v>32.320990999999999</v>
      </c>
      <c r="G47" s="23">
        <f t="shared" si="14"/>
        <v>24.088587999999998</v>
      </c>
      <c r="I47" s="23">
        <f>B47-Variances!$H$5</f>
        <v>1.8054841818075207</v>
      </c>
      <c r="J47" s="23">
        <f>C47-Variances!$H$6</f>
        <v>20.477080250250591</v>
      </c>
      <c r="K47" s="23">
        <f>D47-Variances!$H$7</f>
        <v>14.494636567941885</v>
      </c>
      <c r="L47" s="23">
        <f t="shared" si="15"/>
        <v>15.79417090908451</v>
      </c>
      <c r="M47" s="23">
        <f t="shared" si="16"/>
        <v>31.657930937437349</v>
      </c>
      <c r="N47" s="23">
        <f t="shared" si="17"/>
        <v>23.709322680554649</v>
      </c>
      <c r="P47" s="23">
        <f>B47-Variances!$H$26</f>
        <v>1.7471246579642123</v>
      </c>
      <c r="Q47" s="23">
        <f>C47-Variances!$H$27</f>
        <v>20.568753171017892</v>
      </c>
      <c r="R47" s="23">
        <f>D47-Variances!$H$28</f>
        <v>14.461323171017893</v>
      </c>
      <c r="S47" s="23">
        <f t="shared" si="18"/>
        <v>15.759155194778529</v>
      </c>
      <c r="T47" s="23">
        <f t="shared" si="19"/>
        <v>31.635012707245529</v>
      </c>
      <c r="U47" s="23">
        <f t="shared" si="20"/>
        <v>23.717262097975947</v>
      </c>
      <c r="W47" s="23">
        <f>B47-Variances!$H$37</f>
        <v>1.5909563893389282</v>
      </c>
      <c r="X47" s="23">
        <f>C47-Variances!$H$38</f>
        <v>20.659983757035917</v>
      </c>
      <c r="Y47" s="23">
        <f>D47-Variances!$H$39</f>
        <v>14.526260853625152</v>
      </c>
      <c r="Z47" s="23">
        <f t="shared" si="21"/>
        <v>15.665454233603356</v>
      </c>
      <c r="AA47" s="23">
        <f t="shared" si="22"/>
        <v>31.612205060741019</v>
      </c>
      <c r="AB47" s="23">
        <f t="shared" si="23"/>
        <v>23.823253544291315</v>
      </c>
    </row>
    <row r="48" spans="1:28" s="20" customFormat="1" x14ac:dyDescent="0.35">
      <c r="A48" s="22" t="s">
        <v>50</v>
      </c>
      <c r="B48" s="24">
        <v>0.87012599999999996</v>
      </c>
      <c r="C48" s="24">
        <v>15.49728</v>
      </c>
      <c r="D48" s="24">
        <v>12.147145999999999</v>
      </c>
      <c r="E48" s="24">
        <f t="shared" si="12"/>
        <v>11.9278964</v>
      </c>
      <c r="F48" s="24">
        <f t="shared" si="13"/>
        <v>24.640231999999997</v>
      </c>
      <c r="G48" s="24">
        <f t="shared" si="14"/>
        <v>19.120922</v>
      </c>
      <c r="I48" s="23">
        <f>B48-Variances!$H$5</f>
        <v>0.69065918180752084</v>
      </c>
      <c r="J48" s="23">
        <f>C48-Variances!$H$6</f>
        <v>15.149520250250593</v>
      </c>
      <c r="K48" s="23">
        <f>D48-Variances!$H$7</f>
        <v>11.924372567941885</v>
      </c>
      <c r="L48" s="24">
        <f t="shared" si="15"/>
        <v>11.520216309084514</v>
      </c>
      <c r="M48" s="24">
        <f t="shared" si="16"/>
        <v>23.977171937437351</v>
      </c>
      <c r="N48" s="24">
        <f t="shared" si="17"/>
        <v>18.741656680554652</v>
      </c>
      <c r="P48" s="23">
        <f>B48-Variances!$H$26</f>
        <v>0.63229965796421239</v>
      </c>
      <c r="Q48" s="23">
        <f>C48-Variances!$H$27</f>
        <v>15.241193171017894</v>
      </c>
      <c r="R48" s="23">
        <f>D48-Variances!$H$28</f>
        <v>11.891059171017893</v>
      </c>
      <c r="S48" s="24">
        <f t="shared" si="18"/>
        <v>11.485200594778529</v>
      </c>
      <c r="T48" s="24">
        <f t="shared" si="19"/>
        <v>23.954253707245527</v>
      </c>
      <c r="U48" s="24">
        <f t="shared" si="20"/>
        <v>18.749596097975946</v>
      </c>
      <c r="W48" s="23">
        <f>B48-Variances!$H$37</f>
        <v>0.47613138933892829</v>
      </c>
      <c r="X48" s="23">
        <f>C48-Variances!$H$38</f>
        <v>15.332423757035921</v>
      </c>
      <c r="Y48" s="23">
        <f>D48-Variances!$H$39</f>
        <v>11.955996853625152</v>
      </c>
      <c r="Z48" s="24">
        <f t="shared" si="21"/>
        <v>11.391499633603358</v>
      </c>
      <c r="AA48" s="24">
        <f t="shared" si="22"/>
        <v>23.93144606074102</v>
      </c>
      <c r="AB48" s="24">
        <f t="shared" si="23"/>
        <v>18.855587544291318</v>
      </c>
    </row>
    <row r="49" spans="1:28" s="20" customFormat="1" x14ac:dyDescent="0.35">
      <c r="A49" s="22" t="s">
        <v>51</v>
      </c>
      <c r="B49" s="23">
        <v>2.8089879999999998</v>
      </c>
      <c r="C49" s="23">
        <v>10.130570000000001</v>
      </c>
      <c r="D49" s="23">
        <v>3.116584</v>
      </c>
      <c r="E49" s="23">
        <f t="shared" si="12"/>
        <v>8.1078496000000015</v>
      </c>
      <c r="F49" s="23">
        <f t="shared" si="13"/>
        <v>13.5234995</v>
      </c>
      <c r="G49" s="23">
        <f t="shared" si="14"/>
        <v>7.6753405000000008</v>
      </c>
      <c r="I49" s="23">
        <f>B49-Variances!$H$5</f>
        <v>2.6295211818075206</v>
      </c>
      <c r="J49" s="23">
        <f>C49-Variances!$H$6</f>
        <v>9.7828102502505931</v>
      </c>
      <c r="K49" s="23">
        <f>D49-Variances!$H$7</f>
        <v>2.8938105679418866</v>
      </c>
      <c r="L49" s="23">
        <f t="shared" si="15"/>
        <v>7.7001695090845121</v>
      </c>
      <c r="M49" s="23">
        <f t="shared" si="16"/>
        <v>12.860439437437353</v>
      </c>
      <c r="N49" s="23">
        <f t="shared" si="17"/>
        <v>7.296075180554654</v>
      </c>
      <c r="P49" s="23">
        <f>B49-Variances!$H$26</f>
        <v>2.571161657964212</v>
      </c>
      <c r="Q49" s="23">
        <f>C49-Variances!$H$27</f>
        <v>9.8744831710178946</v>
      </c>
      <c r="R49" s="23">
        <f>D49-Variances!$H$28</f>
        <v>2.8604971710178937</v>
      </c>
      <c r="S49" s="23">
        <f t="shared" si="18"/>
        <v>7.6651537947785275</v>
      </c>
      <c r="T49" s="23">
        <f t="shared" si="19"/>
        <v>12.837521207245526</v>
      </c>
      <c r="U49" s="23">
        <f t="shared" si="20"/>
        <v>7.3040145979759465</v>
      </c>
      <c r="W49" s="23">
        <f>B49-Variances!$H$37</f>
        <v>2.4149933893389282</v>
      </c>
      <c r="X49" s="23">
        <f>C49-Variances!$H$38</f>
        <v>9.9657137570359211</v>
      </c>
      <c r="Y49" s="23">
        <f>D49-Variances!$H$39</f>
        <v>2.9254348536251515</v>
      </c>
      <c r="Z49" s="23">
        <f t="shared" si="21"/>
        <v>7.5714528336033577</v>
      </c>
      <c r="AA49" s="23">
        <f t="shared" si="22"/>
        <v>12.814713560741021</v>
      </c>
      <c r="AB49" s="23">
        <f t="shared" si="23"/>
        <v>7.4100060442913165</v>
      </c>
    </row>
    <row r="50" spans="1:28" s="20" customFormat="1" x14ac:dyDescent="0.35">
      <c r="A50" s="22" t="s">
        <v>52</v>
      </c>
      <c r="B50" s="24">
        <v>0.32854499999999998</v>
      </c>
      <c r="C50" s="24">
        <v>10.130570000000001</v>
      </c>
      <c r="D50" s="24">
        <v>4.3457369999999997</v>
      </c>
      <c r="E50" s="24">
        <f t="shared" si="12"/>
        <v>6.1190678000000007</v>
      </c>
      <c r="F50" s="24">
        <f t="shared" si="13"/>
        <v>12.272209500000001</v>
      </c>
      <c r="G50" s="24">
        <f t="shared" si="14"/>
        <v>8.9044935000000009</v>
      </c>
      <c r="I50" s="23">
        <f>B50-Variances!$H$5</f>
        <v>0.14907818180752083</v>
      </c>
      <c r="J50" s="23">
        <f>C50-Variances!$H$6</f>
        <v>9.7828102502505931</v>
      </c>
      <c r="K50" s="23">
        <f>D50-Variances!$H$7</f>
        <v>4.1229635679418868</v>
      </c>
      <c r="L50" s="24">
        <f t="shared" si="15"/>
        <v>5.7113877090845122</v>
      </c>
      <c r="M50" s="24">
        <f t="shared" si="16"/>
        <v>11.609149437437353</v>
      </c>
      <c r="N50" s="24">
        <f t="shared" si="17"/>
        <v>8.5252281805546541</v>
      </c>
      <c r="P50" s="23">
        <f>B50-Variances!$H$26</f>
        <v>9.0718657964212357E-2</v>
      </c>
      <c r="Q50" s="23">
        <f>C50-Variances!$H$27</f>
        <v>9.8744831710178946</v>
      </c>
      <c r="R50" s="23">
        <f>D50-Variances!$H$28</f>
        <v>4.0896501710178939</v>
      </c>
      <c r="S50" s="24">
        <f t="shared" si="18"/>
        <v>5.6763719947785276</v>
      </c>
      <c r="T50" s="24">
        <f t="shared" si="19"/>
        <v>11.586231207245529</v>
      </c>
      <c r="U50" s="24">
        <f t="shared" si="20"/>
        <v>8.5331675979759467</v>
      </c>
      <c r="W50" s="23">
        <f>B50-Variances!$H$37</f>
        <v>-6.5449610661071689E-2</v>
      </c>
      <c r="X50" s="23">
        <f>C50-Variances!$H$38</f>
        <v>9.9657137570359211</v>
      </c>
      <c r="Y50" s="23">
        <f>D50-Variances!$H$39</f>
        <v>4.1545878536251513</v>
      </c>
      <c r="Z50" s="24">
        <f t="shared" si="21"/>
        <v>5.5826710336033578</v>
      </c>
      <c r="AA50" s="24">
        <f t="shared" si="22"/>
        <v>11.56342356074102</v>
      </c>
      <c r="AB50" s="24">
        <f t="shared" si="23"/>
        <v>8.6391590442913149</v>
      </c>
    </row>
    <row r="51" spans="1:28" s="20" customFormat="1" x14ac:dyDescent="0.35">
      <c r="A51" s="22" t="s">
        <v>53</v>
      </c>
      <c r="B51" s="23">
        <v>3.4087000000000001</v>
      </c>
      <c r="C51" s="23">
        <v>6.1459739999999998</v>
      </c>
      <c r="D51" s="23">
        <v>0.31730199999999997</v>
      </c>
      <c r="E51" s="23">
        <f t="shared" si="12"/>
        <v>5.9940103999999996</v>
      </c>
      <c r="F51" s="23">
        <f t="shared" si="13"/>
        <v>8.3354824999999995</v>
      </c>
      <c r="G51" s="23">
        <f t="shared" si="14"/>
        <v>3.0829902999999996</v>
      </c>
      <c r="I51" s="23">
        <f>B51-Variances!$H$5</f>
        <v>3.2292331818075208</v>
      </c>
      <c r="J51" s="23">
        <f>C51-Variances!$H$6</f>
        <v>5.7982142502505924</v>
      </c>
      <c r="K51" s="23">
        <f>D51-Variances!$H$7</f>
        <v>9.4528567941886771E-2</v>
      </c>
      <c r="L51" s="23">
        <f t="shared" si="15"/>
        <v>5.5863303090845129</v>
      </c>
      <c r="M51" s="23">
        <f t="shared" si="16"/>
        <v>7.6724224374373522</v>
      </c>
      <c r="N51" s="23">
        <f t="shared" si="17"/>
        <v>2.7037249805546533</v>
      </c>
      <c r="P51" s="23">
        <f>B51-Variances!$H$26</f>
        <v>3.1708736579642123</v>
      </c>
      <c r="Q51" s="23">
        <f>C51-Variances!$H$27</f>
        <v>5.8898871710178939</v>
      </c>
      <c r="R51" s="23">
        <f>D51-Variances!$H$28</f>
        <v>6.1215171017893755E-2</v>
      </c>
      <c r="S51" s="23">
        <f t="shared" si="18"/>
        <v>5.5513145947785274</v>
      </c>
      <c r="T51" s="23">
        <f t="shared" si="19"/>
        <v>7.6495042072455268</v>
      </c>
      <c r="U51" s="23">
        <f t="shared" si="20"/>
        <v>2.7116643979759463</v>
      </c>
      <c r="W51" s="23">
        <f>B51-Variances!$H$37</f>
        <v>3.0147053893389284</v>
      </c>
      <c r="X51" s="23">
        <f>C51-Variances!$H$38</f>
        <v>5.9811177570359195</v>
      </c>
      <c r="Y51" s="23">
        <f>D51-Variances!$H$39</f>
        <v>0.12615285362515155</v>
      </c>
      <c r="Z51" s="23">
        <f t="shared" si="21"/>
        <v>5.4576136336033567</v>
      </c>
      <c r="AA51" s="23">
        <f t="shared" si="22"/>
        <v>7.6266965607410198</v>
      </c>
      <c r="AB51" s="23">
        <f t="shared" si="23"/>
        <v>2.8176558442913158</v>
      </c>
    </row>
    <row r="52" spans="1:28" s="20" customFormat="1" x14ac:dyDescent="0.35">
      <c r="A52" s="22" t="s">
        <v>54</v>
      </c>
      <c r="B52" s="24">
        <v>1.8696539999999999</v>
      </c>
      <c r="C52" s="24">
        <v>5.4849290000000002</v>
      </c>
      <c r="D52" s="24">
        <v>9.4543000000000002E-2</v>
      </c>
      <c r="E52" s="24">
        <f t="shared" si="12"/>
        <v>4.1014428000000001</v>
      </c>
      <c r="F52" s="24">
        <f t="shared" si="13"/>
        <v>6.0778937499999994</v>
      </c>
      <c r="G52" s="24">
        <f t="shared" si="14"/>
        <v>2.5627610499999998</v>
      </c>
      <c r="I52" s="23">
        <f>B52-Variances!$H$5</f>
        <v>1.6901871818075207</v>
      </c>
      <c r="J52" s="23">
        <f>C52-Variances!$H$6</f>
        <v>5.1371692502505928</v>
      </c>
      <c r="K52" s="23">
        <f>D52-Variances!$H$7</f>
        <v>-0.12823043205811319</v>
      </c>
      <c r="L52" s="24">
        <f t="shared" si="15"/>
        <v>3.6937627090845129</v>
      </c>
      <c r="M52" s="24">
        <f t="shared" si="16"/>
        <v>5.4148336874373522</v>
      </c>
      <c r="N52" s="24">
        <f t="shared" si="17"/>
        <v>2.1834957305546538</v>
      </c>
      <c r="P52" s="23">
        <f>B52-Variances!$H$26</f>
        <v>1.6318276579642124</v>
      </c>
      <c r="Q52" s="23">
        <f>C52-Variances!$H$27</f>
        <v>5.2288421710178943</v>
      </c>
      <c r="R52" s="23">
        <f>D52-Variances!$H$28</f>
        <v>-0.16154382898210623</v>
      </c>
      <c r="S52" s="24">
        <f t="shared" si="18"/>
        <v>3.6587469947785278</v>
      </c>
      <c r="T52" s="24">
        <f t="shared" si="19"/>
        <v>5.3919154572455268</v>
      </c>
      <c r="U52" s="24">
        <f t="shared" si="20"/>
        <v>2.1914351479759464</v>
      </c>
      <c r="W52" s="23">
        <f>B52-Variances!$H$37</f>
        <v>1.4756593893389283</v>
      </c>
      <c r="X52" s="23">
        <f>C52-Variances!$H$38</f>
        <v>5.3200727570359199</v>
      </c>
      <c r="Y52" s="23">
        <f>D52-Variances!$H$39</f>
        <v>-9.660614637484842E-2</v>
      </c>
      <c r="Z52" s="24">
        <f t="shared" si="21"/>
        <v>3.5650460336033567</v>
      </c>
      <c r="AA52" s="24">
        <f t="shared" si="22"/>
        <v>5.3691078107410197</v>
      </c>
      <c r="AB52" s="24">
        <f t="shared" si="23"/>
        <v>2.2974265942913159</v>
      </c>
    </row>
    <row r="53" spans="1:28" s="20" customFormat="1" x14ac:dyDescent="0.35">
      <c r="A53" s="22" t="s">
        <v>55</v>
      </c>
      <c r="B53" s="23">
        <v>0.76947399999999999</v>
      </c>
      <c r="C53" s="23">
        <v>4.0897259999999998</v>
      </c>
      <c r="D53" s="23">
        <v>1.4208999999999999E-2</v>
      </c>
      <c r="E53" s="23">
        <f t="shared" si="12"/>
        <v>2.4110479999999996</v>
      </c>
      <c r="F53" s="23">
        <f t="shared" si="13"/>
        <v>3.8509774999999999</v>
      </c>
      <c r="G53" s="23">
        <f t="shared" si="14"/>
        <v>1.8545856999999999</v>
      </c>
      <c r="I53" s="23">
        <f>B53-Variances!$H$5</f>
        <v>0.59000718180752088</v>
      </c>
      <c r="J53" s="23">
        <f>C53-Variances!$H$6</f>
        <v>3.7419662502505924</v>
      </c>
      <c r="K53" s="23">
        <f>D53-Variances!$H$7</f>
        <v>-0.2085644320581132</v>
      </c>
      <c r="L53" s="23">
        <f t="shared" si="15"/>
        <v>2.0033679090845125</v>
      </c>
      <c r="M53" s="23">
        <f t="shared" si="16"/>
        <v>3.1879174374373522</v>
      </c>
      <c r="N53" s="23">
        <f t="shared" si="17"/>
        <v>1.4753203805546533</v>
      </c>
      <c r="P53" s="23">
        <f>B53-Variances!$H$26</f>
        <v>0.53164765796421243</v>
      </c>
      <c r="Q53" s="23">
        <f>C53-Variances!$H$27</f>
        <v>3.8336391710178934</v>
      </c>
      <c r="R53" s="23">
        <f>D53-Variances!$H$28</f>
        <v>-0.24187782898210622</v>
      </c>
      <c r="S53" s="23">
        <f t="shared" si="18"/>
        <v>1.9683521947785272</v>
      </c>
      <c r="T53" s="23">
        <f t="shared" si="19"/>
        <v>3.1649992072455264</v>
      </c>
      <c r="U53" s="23">
        <f t="shared" si="20"/>
        <v>1.4832597979759459</v>
      </c>
      <c r="W53" s="23">
        <f>B53-Variances!$H$37</f>
        <v>0.37547938933892833</v>
      </c>
      <c r="X53" s="23">
        <f>C53-Variances!$H$38</f>
        <v>3.9248697570359199</v>
      </c>
      <c r="Y53" s="23">
        <f>D53-Variances!$H$39</f>
        <v>-0.17694014637484842</v>
      </c>
      <c r="Z53" s="23">
        <f t="shared" si="21"/>
        <v>1.8746512336033572</v>
      </c>
      <c r="AA53" s="23">
        <f t="shared" si="22"/>
        <v>3.1421915607410202</v>
      </c>
      <c r="AB53" s="23">
        <f t="shared" si="23"/>
        <v>1.5892512442913156</v>
      </c>
    </row>
    <row r="54" spans="1:28" s="20" customFormat="1" x14ac:dyDescent="0.35">
      <c r="A54" s="22" t="s">
        <v>56</v>
      </c>
      <c r="B54" s="24">
        <v>-0.31239499999999998</v>
      </c>
      <c r="C54" s="24">
        <v>3.798861</v>
      </c>
      <c r="D54" s="24">
        <v>7.0470000000000003E-3</v>
      </c>
      <c r="E54" s="24">
        <f t="shared" si="12"/>
        <v>1.2099682</v>
      </c>
      <c r="F54" s="24">
        <f t="shared" si="13"/>
        <v>2.54379775</v>
      </c>
      <c r="G54" s="24">
        <f t="shared" si="14"/>
        <v>1.7165344500000002</v>
      </c>
      <c r="I54" s="23">
        <f>B54-Variances!$H$5</f>
        <v>-0.49186181819247909</v>
      </c>
      <c r="J54" s="23">
        <f>C54-Variances!$H$6</f>
        <v>3.4511012502505922</v>
      </c>
      <c r="K54" s="23">
        <f>D54-Variances!$H$7</f>
        <v>-0.2157264320581132</v>
      </c>
      <c r="L54" s="24">
        <f t="shared" si="15"/>
        <v>0.80228810908451254</v>
      </c>
      <c r="M54" s="24">
        <f t="shared" si="16"/>
        <v>1.880737687437352</v>
      </c>
      <c r="N54" s="24">
        <f t="shared" si="17"/>
        <v>1.3372691305546534</v>
      </c>
      <c r="P54" s="23">
        <f>B54-Variances!$H$26</f>
        <v>-0.55022134203578754</v>
      </c>
      <c r="Q54" s="23">
        <f>C54-Variances!$H$27</f>
        <v>3.5427741710178937</v>
      </c>
      <c r="R54" s="23">
        <f>D54-Variances!$H$28</f>
        <v>-0.24903982898210622</v>
      </c>
      <c r="S54" s="24">
        <f t="shared" si="18"/>
        <v>0.7672723947785276</v>
      </c>
      <c r="T54" s="24">
        <f t="shared" si="19"/>
        <v>1.8578194572455264</v>
      </c>
      <c r="U54" s="24">
        <f t="shared" si="20"/>
        <v>1.3452085479759459</v>
      </c>
      <c r="W54" s="23">
        <f>B54-Variances!$H$37</f>
        <v>-0.70638961066107164</v>
      </c>
      <c r="X54" s="23">
        <f>C54-Variances!$H$38</f>
        <v>3.6340047570359202</v>
      </c>
      <c r="Y54" s="23">
        <f>D54-Variances!$H$39</f>
        <v>-0.18410214637484842</v>
      </c>
      <c r="Z54" s="24">
        <f t="shared" si="21"/>
        <v>0.67357143360335703</v>
      </c>
      <c r="AA54" s="24">
        <f t="shared" si="22"/>
        <v>1.8350118107410198</v>
      </c>
      <c r="AB54" s="24">
        <f t="shared" si="23"/>
        <v>1.4511999942913156</v>
      </c>
    </row>
    <row r="55" spans="1:28" s="20" customFormat="1" x14ac:dyDescent="0.35">
      <c r="A55" s="22" t="s">
        <v>57</v>
      </c>
      <c r="B55" s="23">
        <v>4.3250289999999998</v>
      </c>
      <c r="C55" s="23">
        <v>5.9397359999999999</v>
      </c>
      <c r="D55" s="23">
        <v>9.4543000000000002E-2</v>
      </c>
      <c r="E55" s="23">
        <f t="shared" si="12"/>
        <v>6.7387405999999999</v>
      </c>
      <c r="F55" s="23">
        <f t="shared" si="13"/>
        <v>8.8743739999999995</v>
      </c>
      <c r="G55" s="23">
        <f t="shared" si="14"/>
        <v>2.7674241999999998</v>
      </c>
      <c r="I55" s="23">
        <f>B55-Variances!$H$5</f>
        <v>4.145562181807521</v>
      </c>
      <c r="J55" s="23">
        <f>C55-Variances!$H$6</f>
        <v>5.5919762502505925</v>
      </c>
      <c r="K55" s="23">
        <f>D55-Variances!$H$7</f>
        <v>-0.12823043205811319</v>
      </c>
      <c r="L55" s="23">
        <f t="shared" si="15"/>
        <v>6.3310605090845122</v>
      </c>
      <c r="M55" s="23">
        <f t="shared" si="16"/>
        <v>8.2113139374373514</v>
      </c>
      <c r="N55" s="23">
        <f t="shared" si="17"/>
        <v>2.3881588805546534</v>
      </c>
      <c r="P55" s="23">
        <f>B55-Variances!$H$26</f>
        <v>4.0872026579642124</v>
      </c>
      <c r="Q55" s="23">
        <f>C55-Variances!$H$27</f>
        <v>5.683649171017894</v>
      </c>
      <c r="R55" s="23">
        <f>D55-Variances!$H$28</f>
        <v>-0.16154382898210623</v>
      </c>
      <c r="S55" s="23">
        <f t="shared" si="18"/>
        <v>6.2960447947785276</v>
      </c>
      <c r="T55" s="23">
        <f t="shared" si="19"/>
        <v>8.1883957072455278</v>
      </c>
      <c r="U55" s="23">
        <f t="shared" si="20"/>
        <v>2.3960982979759464</v>
      </c>
      <c r="W55" s="23">
        <f>B55-Variances!$H$37</f>
        <v>3.9310343893389281</v>
      </c>
      <c r="X55" s="23">
        <f>C55-Variances!$H$38</f>
        <v>5.7748797570359196</v>
      </c>
      <c r="Y55" s="23">
        <f>D55-Variances!$H$39</f>
        <v>-9.660614637484842E-2</v>
      </c>
      <c r="Z55" s="23">
        <f t="shared" si="21"/>
        <v>6.2023438336033569</v>
      </c>
      <c r="AA55" s="23">
        <f t="shared" si="22"/>
        <v>8.1655880607410207</v>
      </c>
      <c r="AB55" s="23">
        <f t="shared" si="23"/>
        <v>2.5020897442913155</v>
      </c>
    </row>
    <row r="56" spans="1:28" s="20" customFormat="1" x14ac:dyDescent="0.35">
      <c r="A56" s="22" t="s">
        <v>58</v>
      </c>
      <c r="B56" s="24">
        <v>9.1686680000000003</v>
      </c>
      <c r="C56" s="24">
        <v>-5.1606129999999997</v>
      </c>
      <c r="D56" s="24">
        <v>0</v>
      </c>
      <c r="E56" s="24">
        <f t="shared" si="12"/>
        <v>7.1044228</v>
      </c>
      <c r="F56" s="24">
        <f t="shared" si="13"/>
        <v>5.2982082500000001</v>
      </c>
      <c r="G56" s="24">
        <f t="shared" si="14"/>
        <v>-2.32227585</v>
      </c>
      <c r="I56" s="23">
        <f>B56-Variances!$H$5</f>
        <v>8.9892011818075215</v>
      </c>
      <c r="J56" s="23">
        <f>C56-Variances!$H$6</f>
        <v>-5.508372749749407</v>
      </c>
      <c r="K56" s="23">
        <f>D56-Variances!$H$7</f>
        <v>-0.2227734320581132</v>
      </c>
      <c r="L56" s="24">
        <f t="shared" si="15"/>
        <v>6.6967427090845133</v>
      </c>
      <c r="M56" s="24">
        <f t="shared" si="16"/>
        <v>4.6351481874373528</v>
      </c>
      <c r="N56" s="24">
        <f t="shared" si="17"/>
        <v>-2.7015411694453468</v>
      </c>
      <c r="P56" s="23">
        <f>B56-Variances!$H$26</f>
        <v>8.930841657964212</v>
      </c>
      <c r="Q56" s="23">
        <f>C56-Variances!$H$27</f>
        <v>-5.4166998289821056</v>
      </c>
      <c r="R56" s="23">
        <f>D56-Variances!$H$28</f>
        <v>-0.25608682898210622</v>
      </c>
      <c r="S56" s="24">
        <f t="shared" si="18"/>
        <v>6.6617269947785269</v>
      </c>
      <c r="T56" s="24">
        <f t="shared" si="19"/>
        <v>4.6122299572455265</v>
      </c>
      <c r="U56" s="24">
        <f t="shared" si="20"/>
        <v>-2.6936017520240538</v>
      </c>
      <c r="W56" s="23">
        <f>B56-Variances!$H$37</f>
        <v>8.774673389338929</v>
      </c>
      <c r="X56" s="23">
        <f>C56-Variances!$H$38</f>
        <v>-5.32546924296408</v>
      </c>
      <c r="Y56" s="23">
        <f>D56-Variances!$H$39</f>
        <v>-0.19114914637484842</v>
      </c>
      <c r="Z56" s="24">
        <f t="shared" si="21"/>
        <v>6.5680260336033571</v>
      </c>
      <c r="AA56" s="24">
        <f t="shared" si="22"/>
        <v>4.5894223107410204</v>
      </c>
      <c r="AB56" s="24">
        <f t="shared" si="23"/>
        <v>-2.5876103057086843</v>
      </c>
    </row>
    <row r="57" spans="1:28" s="20" customFormat="1" x14ac:dyDescent="0.35">
      <c r="A57" s="22" t="s">
        <v>59</v>
      </c>
      <c r="B57" s="23">
        <v>3.8117559999999999</v>
      </c>
      <c r="C57" s="23">
        <v>-5.8951849999999997</v>
      </c>
      <c r="D57" s="23">
        <v>0</v>
      </c>
      <c r="E57" s="23">
        <f t="shared" si="12"/>
        <v>1.4536820000000001</v>
      </c>
      <c r="F57" s="23">
        <f t="shared" si="13"/>
        <v>-0.60963275000000028</v>
      </c>
      <c r="G57" s="23">
        <f t="shared" si="14"/>
        <v>-2.65283325</v>
      </c>
      <c r="I57" s="23">
        <f>B57-Variances!$H$5</f>
        <v>3.6322891818075207</v>
      </c>
      <c r="J57" s="23">
        <f>C57-Variances!$H$6</f>
        <v>-6.2429447497494071</v>
      </c>
      <c r="K57" s="23">
        <f>D57-Variances!$H$7</f>
        <v>-0.2227734320581132</v>
      </c>
      <c r="L57" s="23">
        <f t="shared" si="15"/>
        <v>1.0460019090845125</v>
      </c>
      <c r="M57" s="23">
        <f t="shared" si="16"/>
        <v>-1.2726928125626482</v>
      </c>
      <c r="N57" s="23">
        <f t="shared" si="17"/>
        <v>-3.0320985694453468</v>
      </c>
      <c r="P57" s="23">
        <f>B57-Variances!$H$26</f>
        <v>3.5739296579642121</v>
      </c>
      <c r="Q57" s="23">
        <f>C57-Variances!$H$27</f>
        <v>-6.1512718289821056</v>
      </c>
      <c r="R57" s="23">
        <f>D57-Variances!$H$28</f>
        <v>-0.25608682898210622</v>
      </c>
      <c r="S57" s="23">
        <f t="shared" si="18"/>
        <v>1.0109861947785275</v>
      </c>
      <c r="T57" s="23">
        <f t="shared" si="19"/>
        <v>-1.2956110427544738</v>
      </c>
      <c r="U57" s="23">
        <f t="shared" si="20"/>
        <v>-3.0241591520240538</v>
      </c>
      <c r="W57" s="23">
        <f>B57-Variances!$H$37</f>
        <v>3.4177613893389283</v>
      </c>
      <c r="X57" s="23">
        <f>C57-Variances!$H$38</f>
        <v>-6.06004124296408</v>
      </c>
      <c r="Y57" s="23">
        <f>D57-Variances!$H$39</f>
        <v>-0.19114914637484842</v>
      </c>
      <c r="Z57" s="23">
        <f t="shared" si="21"/>
        <v>0.91728523360335668</v>
      </c>
      <c r="AA57" s="23">
        <f t="shared" si="22"/>
        <v>-1.3184186892589804</v>
      </c>
      <c r="AB57" s="23">
        <f t="shared" si="23"/>
        <v>-2.9181677057086843</v>
      </c>
    </row>
    <row r="58" spans="1:28" s="20" customFormat="1" x14ac:dyDescent="0.35">
      <c r="A58" s="22" t="s">
        <v>60</v>
      </c>
      <c r="B58" s="24">
        <v>4.0778100000000004</v>
      </c>
      <c r="C58" s="24">
        <v>3.6893150000000001</v>
      </c>
      <c r="D58" s="24">
        <v>-10.745285000000001</v>
      </c>
      <c r="E58" s="24">
        <f t="shared" si="12"/>
        <v>1.2554219999999994</v>
      </c>
      <c r="F58" s="24">
        <f t="shared" si="13"/>
        <v>-3.9004887500000009</v>
      </c>
      <c r="G58" s="24">
        <f t="shared" si="14"/>
        <v>-9.0850932499999999</v>
      </c>
      <c r="I58" s="23">
        <f>B58-Variances!$H$5</f>
        <v>3.8983431818075212</v>
      </c>
      <c r="J58" s="23">
        <f>C58-Variances!$H$6</f>
        <v>3.3415552502505923</v>
      </c>
      <c r="K58" s="23">
        <f>D58-Variances!$H$7</f>
        <v>-10.968058432058115</v>
      </c>
      <c r="L58" s="24">
        <f t="shared" si="15"/>
        <v>0.84774190908451263</v>
      </c>
      <c r="M58" s="24">
        <f t="shared" si="16"/>
        <v>-4.5635488125626491</v>
      </c>
      <c r="N58" s="24">
        <f t="shared" si="17"/>
        <v>-9.4643585694453485</v>
      </c>
      <c r="P58" s="23">
        <f>B58-Variances!$H$26</f>
        <v>3.8399836579642126</v>
      </c>
      <c r="Q58" s="23">
        <f>C58-Variances!$H$27</f>
        <v>3.4332281710178938</v>
      </c>
      <c r="R58" s="23">
        <f>D58-Variances!$H$28</f>
        <v>-11.001371828982107</v>
      </c>
      <c r="S58" s="24">
        <f t="shared" si="18"/>
        <v>0.81272619477852714</v>
      </c>
      <c r="T58" s="24">
        <f t="shared" si="19"/>
        <v>-4.5864670427544745</v>
      </c>
      <c r="U58" s="24">
        <f t="shared" si="20"/>
        <v>-9.4564191520240541</v>
      </c>
      <c r="W58" s="23">
        <f>B58-Variances!$H$37</f>
        <v>3.6838153893389287</v>
      </c>
      <c r="X58" s="23">
        <f>C58-Variances!$H$38</f>
        <v>3.5244587570359203</v>
      </c>
      <c r="Y58" s="23">
        <f>D58-Variances!$H$39</f>
        <v>-10.936434146374848</v>
      </c>
      <c r="Z58" s="24">
        <f t="shared" si="21"/>
        <v>0.71902523360335735</v>
      </c>
      <c r="AA58" s="24">
        <f t="shared" si="22"/>
        <v>-4.6092746892589798</v>
      </c>
      <c r="AB58" s="24">
        <f t="shared" si="23"/>
        <v>-9.3504277057086842</v>
      </c>
    </row>
    <row r="59" spans="1:28" s="20" customFormat="1" x14ac:dyDescent="0.35">
      <c r="A59" s="22" t="s">
        <v>61</v>
      </c>
      <c r="B59" s="23">
        <v>-3.088279</v>
      </c>
      <c r="C59" s="23">
        <v>3.6893150000000001</v>
      </c>
      <c r="D59" s="23">
        <v>-1.0969739999999999</v>
      </c>
      <c r="E59" s="23">
        <f t="shared" si="12"/>
        <v>-2.0513425999999999</v>
      </c>
      <c r="F59" s="23">
        <f t="shared" si="13"/>
        <v>-1.4182667499999999</v>
      </c>
      <c r="G59" s="23">
        <f t="shared" si="14"/>
        <v>0.56321775000000018</v>
      </c>
      <c r="I59" s="23">
        <f>B59-Variances!$H$5</f>
        <v>-3.2677458181924792</v>
      </c>
      <c r="J59" s="23">
        <f>C59-Variances!$H$6</f>
        <v>3.3415552502505923</v>
      </c>
      <c r="K59" s="23">
        <f>D59-Variances!$H$7</f>
        <v>-1.3197474320581131</v>
      </c>
      <c r="L59" s="23">
        <f t="shared" si="15"/>
        <v>-2.4590226909154875</v>
      </c>
      <c r="M59" s="23">
        <f t="shared" si="16"/>
        <v>-2.0813268125626481</v>
      </c>
      <c r="N59" s="23">
        <f t="shared" si="17"/>
        <v>0.1839524305546536</v>
      </c>
      <c r="P59" s="23">
        <f>B59-Variances!$H$26</f>
        <v>-3.3261053420357878</v>
      </c>
      <c r="Q59" s="23">
        <f>C59-Variances!$H$27</f>
        <v>3.4332281710178938</v>
      </c>
      <c r="R59" s="23">
        <f>D59-Variances!$H$28</f>
        <v>-1.3530608289821062</v>
      </c>
      <c r="S59" s="23">
        <f t="shared" si="18"/>
        <v>-2.4940384052214726</v>
      </c>
      <c r="T59" s="23">
        <f t="shared" si="19"/>
        <v>-2.1042450427544739</v>
      </c>
      <c r="U59" s="23">
        <f t="shared" si="20"/>
        <v>0.19189184797594594</v>
      </c>
      <c r="W59" s="23">
        <f>B59-Variances!$H$37</f>
        <v>-3.4822736106610717</v>
      </c>
      <c r="X59" s="23">
        <f>C59-Variances!$H$38</f>
        <v>3.5244587570359203</v>
      </c>
      <c r="Y59" s="23">
        <f>D59-Variances!$H$39</f>
        <v>-1.2881231463748484</v>
      </c>
      <c r="Z59" s="23">
        <f t="shared" si="21"/>
        <v>-2.5877393663966428</v>
      </c>
      <c r="AA59" s="23">
        <f t="shared" si="22"/>
        <v>-2.1270526892589796</v>
      </c>
      <c r="AB59" s="23">
        <f t="shared" si="23"/>
        <v>0.29788329429131588</v>
      </c>
    </row>
    <row r="60" spans="1:28" s="20" customFormat="1" x14ac:dyDescent="0.35">
      <c r="A60" s="22" t="s">
        <v>62</v>
      </c>
      <c r="B60" s="24">
        <v>-2.6503329999999998</v>
      </c>
      <c r="C60" s="24">
        <v>3.6893150000000001</v>
      </c>
      <c r="D60" s="24">
        <v>0</v>
      </c>
      <c r="E60" s="24">
        <f t="shared" si="12"/>
        <v>-1.1746069999999997</v>
      </c>
      <c r="F60" s="24">
        <f t="shared" si="13"/>
        <v>0.11665325000000015</v>
      </c>
      <c r="G60" s="24">
        <f t="shared" si="14"/>
        <v>1.6601917500000001</v>
      </c>
      <c r="I60" s="23">
        <f>B60-Variances!$H$5</f>
        <v>-2.8297998181924791</v>
      </c>
      <c r="J60" s="23">
        <f>C60-Variances!$H$6</f>
        <v>3.3415552502505923</v>
      </c>
      <c r="K60" s="23">
        <f>D60-Variances!$H$7</f>
        <v>-0.2227734320581132</v>
      </c>
      <c r="L60" s="24">
        <f t="shared" si="15"/>
        <v>-1.5822870909154874</v>
      </c>
      <c r="M60" s="24">
        <f t="shared" si="16"/>
        <v>-0.54640681256264823</v>
      </c>
      <c r="N60" s="24">
        <f t="shared" si="17"/>
        <v>1.2809264305546535</v>
      </c>
      <c r="P60" s="23">
        <f>B60-Variances!$H$26</f>
        <v>-2.8881593420357876</v>
      </c>
      <c r="Q60" s="23">
        <f>C60-Variances!$H$27</f>
        <v>3.4332281710178938</v>
      </c>
      <c r="R60" s="23">
        <f>D60-Variances!$H$28</f>
        <v>-0.25608682898210622</v>
      </c>
      <c r="S60" s="24">
        <f t="shared" si="18"/>
        <v>-1.6173028052214724</v>
      </c>
      <c r="T60" s="24">
        <f t="shared" si="19"/>
        <v>-0.56932504275447371</v>
      </c>
      <c r="U60" s="24">
        <f t="shared" si="20"/>
        <v>1.2888658479759458</v>
      </c>
      <c r="W60" s="23">
        <f>B60-Variances!$H$37</f>
        <v>-3.0443276106610715</v>
      </c>
      <c r="X60" s="23">
        <f>C60-Variances!$H$38</f>
        <v>3.5244587570359203</v>
      </c>
      <c r="Y60" s="23">
        <f>D60-Variances!$H$39</f>
        <v>-0.19114914637484842</v>
      </c>
      <c r="Z60" s="24">
        <f t="shared" si="21"/>
        <v>-1.7110037663966426</v>
      </c>
      <c r="AA60" s="24">
        <f t="shared" si="22"/>
        <v>-0.59213268925897955</v>
      </c>
      <c r="AB60" s="24">
        <f t="shared" si="23"/>
        <v>1.3948572942913158</v>
      </c>
    </row>
    <row r="61" spans="1:28" s="20" customFormat="1" x14ac:dyDescent="0.35">
      <c r="A61" s="22" t="s">
        <v>63</v>
      </c>
      <c r="B61" s="23">
        <v>9.7789999999999995E-3</v>
      </c>
      <c r="C61" s="23">
        <v>-3.442129</v>
      </c>
      <c r="D61" s="23">
        <v>0</v>
      </c>
      <c r="E61" s="23">
        <f t="shared" si="12"/>
        <v>-1.3670726000000002</v>
      </c>
      <c r="F61" s="23">
        <f t="shared" si="13"/>
        <v>-2.5718177500000001</v>
      </c>
      <c r="G61" s="23">
        <f t="shared" si="14"/>
        <v>-1.54895805</v>
      </c>
      <c r="I61" s="23">
        <f>B61-Variances!$H$5</f>
        <v>-0.16968781819247913</v>
      </c>
      <c r="J61" s="23">
        <f>C61-Variances!$H$6</f>
        <v>-3.7898887497494078</v>
      </c>
      <c r="K61" s="23">
        <f>D61-Variances!$H$7</f>
        <v>-0.2227734320581132</v>
      </c>
      <c r="L61" s="23">
        <f t="shared" si="15"/>
        <v>-1.7747526909154878</v>
      </c>
      <c r="M61" s="23">
        <f t="shared" si="16"/>
        <v>-3.2348778125626483</v>
      </c>
      <c r="N61" s="23">
        <f t="shared" si="17"/>
        <v>-1.9282233694453468</v>
      </c>
      <c r="P61" s="23">
        <f>B61-Variances!$H$26</f>
        <v>-0.22804734203578761</v>
      </c>
      <c r="Q61" s="23">
        <f>C61-Variances!$H$27</f>
        <v>-3.6982158289821063</v>
      </c>
      <c r="R61" s="23">
        <f>D61-Variances!$H$28</f>
        <v>-0.25608682898210622</v>
      </c>
      <c r="S61" s="23">
        <f t="shared" si="18"/>
        <v>-1.8097684052214726</v>
      </c>
      <c r="T61" s="23">
        <f t="shared" si="19"/>
        <v>-3.2577960427544737</v>
      </c>
      <c r="U61" s="23">
        <f t="shared" si="20"/>
        <v>-1.9202839520240542</v>
      </c>
      <c r="W61" s="23">
        <f>B61-Variances!$H$37</f>
        <v>-0.38421561066107168</v>
      </c>
      <c r="X61" s="23">
        <f>C61-Variances!$H$38</f>
        <v>-3.6069852429640799</v>
      </c>
      <c r="Y61" s="23">
        <f>D61-Variances!$H$39</f>
        <v>-0.19114914637484842</v>
      </c>
      <c r="Z61" s="23">
        <f t="shared" si="21"/>
        <v>-1.9034693663966431</v>
      </c>
      <c r="AA61" s="23">
        <f t="shared" si="22"/>
        <v>-3.2806036892589803</v>
      </c>
      <c r="AB61" s="23">
        <f t="shared" si="23"/>
        <v>-1.8142925057086845</v>
      </c>
    </row>
    <row r="62" spans="1:28" s="20" customFormat="1" x14ac:dyDescent="0.35">
      <c r="A62" s="22" t="s">
        <v>64</v>
      </c>
      <c r="B62" s="24">
        <v>4.1468639999999999</v>
      </c>
      <c r="C62" s="24">
        <v>-5.3330109999999999</v>
      </c>
      <c r="D62" s="24">
        <v>0</v>
      </c>
      <c r="E62" s="24">
        <f t="shared" si="12"/>
        <v>2.0136596</v>
      </c>
      <c r="F62" s="24">
        <f t="shared" si="13"/>
        <v>0.1471057499999997</v>
      </c>
      <c r="G62" s="24">
        <f t="shared" si="14"/>
        <v>-2.3998549499999999</v>
      </c>
      <c r="I62" s="23">
        <f>B62-Variances!$H$5</f>
        <v>3.9673971818075207</v>
      </c>
      <c r="J62" s="23">
        <f>C62-Variances!$H$6</f>
        <v>-5.6807707497494073</v>
      </c>
      <c r="K62" s="23">
        <f>D62-Variances!$H$7</f>
        <v>-0.2227734320581132</v>
      </c>
      <c r="L62" s="24">
        <f t="shared" si="15"/>
        <v>1.6059795090845124</v>
      </c>
      <c r="M62" s="24">
        <f t="shared" si="16"/>
        <v>-0.51595431256264823</v>
      </c>
      <c r="N62" s="24">
        <f t="shared" si="17"/>
        <v>-2.7791202694453467</v>
      </c>
      <c r="P62" s="23">
        <f>B62-Variances!$H$26</f>
        <v>3.9090376579642121</v>
      </c>
      <c r="Q62" s="23">
        <f>C62-Variances!$H$27</f>
        <v>-5.5890978289821058</v>
      </c>
      <c r="R62" s="23">
        <f>D62-Variances!$H$28</f>
        <v>-0.25608682898210622</v>
      </c>
      <c r="S62" s="24">
        <f t="shared" si="18"/>
        <v>1.5709637947785273</v>
      </c>
      <c r="T62" s="24">
        <f t="shared" si="19"/>
        <v>-0.53887254275447372</v>
      </c>
      <c r="U62" s="24">
        <f t="shared" si="20"/>
        <v>-2.7711808520240542</v>
      </c>
      <c r="W62" s="23">
        <f>B62-Variances!$H$37</f>
        <v>3.7528693893389282</v>
      </c>
      <c r="X62" s="23">
        <f>C62-Variances!$H$38</f>
        <v>-5.4978672429640802</v>
      </c>
      <c r="Y62" s="23">
        <f>D62-Variances!$H$39</f>
        <v>-0.19114914637484842</v>
      </c>
      <c r="Z62" s="24">
        <f t="shared" si="21"/>
        <v>1.4772628336033566</v>
      </c>
      <c r="AA62" s="24">
        <f t="shared" si="22"/>
        <v>-0.56168018925898044</v>
      </c>
      <c r="AB62" s="24">
        <f t="shared" si="23"/>
        <v>-2.6651894057086847</v>
      </c>
    </row>
    <row r="63" spans="1:28" s="20" customFormat="1" x14ac:dyDescent="0.35">
      <c r="A63" s="22" t="s">
        <v>65</v>
      </c>
      <c r="B63" s="23">
        <v>4.6348479999999999</v>
      </c>
      <c r="C63" s="23">
        <v>-9.1107669999999992</v>
      </c>
      <c r="D63" s="23">
        <v>0</v>
      </c>
      <c r="E63" s="23">
        <f t="shared" si="12"/>
        <v>0.99054120000000001</v>
      </c>
      <c r="F63" s="23">
        <f t="shared" si="13"/>
        <v>-2.1982272499999995</v>
      </c>
      <c r="G63" s="23">
        <f t="shared" si="14"/>
        <v>-4.0998451500000002</v>
      </c>
      <c r="I63" s="23">
        <f>B63-Variances!$H$5</f>
        <v>4.4553811818075211</v>
      </c>
      <c r="J63" s="23">
        <f>C63-Variances!$H$6</f>
        <v>-9.4585267497494065</v>
      </c>
      <c r="K63" s="23">
        <f>D63-Variances!$H$7</f>
        <v>-0.2227734320581132</v>
      </c>
      <c r="L63" s="23">
        <f t="shared" si="15"/>
        <v>0.58286110908451283</v>
      </c>
      <c r="M63" s="23">
        <f t="shared" si="16"/>
        <v>-2.8612873125626472</v>
      </c>
      <c r="N63" s="23">
        <f t="shared" si="17"/>
        <v>-4.4791104694453461</v>
      </c>
      <c r="P63" s="23">
        <f>B63-Variances!$H$26</f>
        <v>4.3970216579642125</v>
      </c>
      <c r="Q63" s="23">
        <f>C63-Variances!$H$27</f>
        <v>-9.3668538289821051</v>
      </c>
      <c r="R63" s="23">
        <f>D63-Variances!$H$28</f>
        <v>-0.25608682898210622</v>
      </c>
      <c r="S63" s="23">
        <f t="shared" si="18"/>
        <v>0.54784539477852778</v>
      </c>
      <c r="T63" s="23">
        <f t="shared" si="19"/>
        <v>-2.8842055427544726</v>
      </c>
      <c r="U63" s="23">
        <f t="shared" si="20"/>
        <v>-4.4711710520240535</v>
      </c>
      <c r="W63" s="23">
        <f>B63-Variances!$H$37</f>
        <v>4.2408533893389286</v>
      </c>
      <c r="X63" s="23">
        <f>C63-Variances!$H$38</f>
        <v>-9.2756232429640786</v>
      </c>
      <c r="Y63" s="23">
        <f>D63-Variances!$H$39</f>
        <v>-0.19114914637484842</v>
      </c>
      <c r="Z63" s="23">
        <f t="shared" si="21"/>
        <v>0.45414443360335749</v>
      </c>
      <c r="AA63" s="23">
        <f t="shared" si="22"/>
        <v>-2.9070131892589783</v>
      </c>
      <c r="AB63" s="23">
        <f t="shared" si="23"/>
        <v>-4.3651796057086836</v>
      </c>
    </row>
    <row r="65" spans="7:20" x14ac:dyDescent="0.35">
      <c r="I65" s="7" t="s">
        <v>75</v>
      </c>
    </row>
    <row r="69" spans="7:20" ht="43.5" x14ac:dyDescent="0.35">
      <c r="I69" s="15" t="s">
        <v>66</v>
      </c>
      <c r="J69" s="25" t="s">
        <v>67</v>
      </c>
      <c r="K69" s="26" t="s">
        <v>68</v>
      </c>
      <c r="M69" s="20"/>
      <c r="N69" s="20"/>
      <c r="O69" s="20"/>
      <c r="P69" s="20"/>
      <c r="Q69" s="20"/>
      <c r="R69" s="20"/>
      <c r="S69" s="20"/>
      <c r="T69" s="20"/>
    </row>
    <row r="70" spans="7:20" x14ac:dyDescent="0.35">
      <c r="G70" s="20" t="s">
        <v>71</v>
      </c>
      <c r="I70" s="23">
        <f>L5-L37</f>
        <v>0.81536018183097525</v>
      </c>
      <c r="J70" s="23">
        <f t="shared" ref="J70:K70" si="24">M5-M37</f>
        <v>1.3261201251252928</v>
      </c>
      <c r="K70" s="23">
        <f t="shared" si="24"/>
        <v>0.75853063889069006</v>
      </c>
    </row>
    <row r="71" spans="7:20" x14ac:dyDescent="0.35">
      <c r="G71" t="s">
        <v>72</v>
      </c>
      <c r="I71" s="24">
        <f>S5-S37</f>
        <v>0.88539161044294445</v>
      </c>
      <c r="J71" s="24">
        <f>T5-T37</f>
        <v>1.3719565855089542</v>
      </c>
      <c r="K71" s="24">
        <f>U5-U37</f>
        <v>0.74265180404810849</v>
      </c>
    </row>
    <row r="72" spans="7:20" x14ac:dyDescent="0.35">
      <c r="G72" t="s">
        <v>73</v>
      </c>
      <c r="I72" s="23">
        <f>Z5-Z37</f>
        <v>1.0727935327932876</v>
      </c>
      <c r="J72" s="23">
        <f t="shared" ref="J72:K72" si="25">AA5-AA37</f>
        <v>1.4175718785179612</v>
      </c>
      <c r="K72" s="23">
        <f t="shared" si="25"/>
        <v>0.53066891141736505</v>
      </c>
    </row>
  </sheetData>
  <mergeCells count="2">
    <mergeCell ref="B3:G3"/>
    <mergeCell ref="B35:G3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EE7887F3-2386-49DF-AE57-22ECA2627252}"/>
</file>

<file path=customXml/itemProps2.xml><?xml version="1.0" encoding="utf-8"?>
<ds:datastoreItem xmlns:ds="http://schemas.openxmlformats.org/officeDocument/2006/customXml" ds:itemID="{ACF4C085-342D-4AE5-A722-32BCCF28D92F}"/>
</file>

<file path=customXml/itemProps3.xml><?xml version="1.0" encoding="utf-8"?>
<ds:datastoreItem xmlns:ds="http://schemas.openxmlformats.org/officeDocument/2006/customXml" ds:itemID="{CB63229D-A128-41F3-8FDA-D4BAC2203C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Variances</vt:lpstr>
      <vt:lpstr>Example tariffs</vt:lpstr>
      <vt:lpstr>Tariff_Cap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March, Grace</dc:creator>
  <cp:lastModifiedBy>Goult(ESO), Claire</cp:lastModifiedBy>
  <dcterms:created xsi:type="dcterms:W3CDTF">2023-08-23T11:45:23Z</dcterms:created>
  <dcterms:modified xsi:type="dcterms:W3CDTF">2023-08-31T11:39:12Z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